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9040\Downloads\"/>
    </mc:Choice>
  </mc:AlternateContent>
  <xr:revisionPtr revIDLastSave="0" documentId="8_{12774810-12D6-42E8-97BE-72597EAE1F9E}" xr6:coauthVersionLast="40" xr6:coauthVersionMax="40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K15" i="1"/>
  <c r="B15" i="1"/>
  <c r="M15" i="1"/>
  <c r="L15" i="1"/>
  <c r="O15" i="1"/>
  <c r="C13" i="1"/>
  <c r="W15" i="1"/>
  <c r="X15" i="1"/>
  <c r="Q15" i="1"/>
  <c r="AB15" i="1"/>
  <c r="AE15" i="1"/>
  <c r="B16" i="1"/>
  <c r="N15" i="1"/>
  <c r="B17" i="1"/>
  <c r="AD15" i="1"/>
  <c r="P15" i="1"/>
  <c r="AC15" i="1"/>
  <c r="Y15" i="1"/>
  <c r="AA15" i="1"/>
  <c r="Z15" i="1"/>
  <c r="R15" i="1"/>
  <c r="S15" i="1"/>
  <c r="C15" i="1"/>
  <c r="C17" i="1"/>
  <c r="B19" i="1"/>
  <c r="B20" i="1"/>
  <c r="C16" i="1"/>
  <c r="C18" i="1"/>
  <c r="C19" i="1"/>
  <c r="C20" i="1"/>
  <c r="B18" i="1"/>
  <c r="T15" i="1"/>
  <c r="U15" i="1"/>
  <c r="V15" i="1"/>
</calcChain>
</file>

<file path=xl/sharedStrings.xml><?xml version="1.0" encoding="utf-8"?>
<sst xmlns="http://schemas.openxmlformats.org/spreadsheetml/2006/main" count="82" uniqueCount="59">
  <si>
    <t>Copper</t>
  </si>
  <si>
    <t>Stainless Steel</t>
  </si>
  <si>
    <t>Thermal Conductivity</t>
  </si>
  <si>
    <t>Inside Width</t>
  </si>
  <si>
    <t>Inside Height</t>
  </si>
  <si>
    <t>Outside Width</t>
  </si>
  <si>
    <t>Outside Height</t>
  </si>
  <si>
    <t>Inches</t>
  </si>
  <si>
    <t>watts/°C-cm</t>
  </si>
  <si>
    <t>Cross-sectional Area</t>
  </si>
  <si>
    <t>in²</t>
  </si>
  <si>
    <t>Length</t>
  </si>
  <si>
    <t>inches</t>
  </si>
  <si>
    <t>°C/watt</t>
  </si>
  <si>
    <t>Thermal Resistance</t>
  </si>
  <si>
    <t>Comparison between copper and 304 stainless steel</t>
  </si>
  <si>
    <t>The calculations below are based on wall thicknesses of 40 mils for copper and 10 mils for stainless.</t>
  </si>
  <si>
    <t xml:space="preserve">Waveguide Size WR- </t>
  </si>
  <si>
    <t>WG</t>
  </si>
  <si>
    <t>Operating</t>
  </si>
  <si>
    <t>Waveguide</t>
  </si>
  <si>
    <t>Cutoff</t>
  </si>
  <si>
    <t>Free-Space</t>
  </si>
  <si>
    <t>Guide</t>
  </si>
  <si>
    <t>Attenuation</t>
  </si>
  <si>
    <t>Skin Depth</t>
  </si>
  <si>
    <t>Size</t>
  </si>
  <si>
    <t>Frequency</t>
  </si>
  <si>
    <t>Oversized</t>
  </si>
  <si>
    <t>Width</t>
  </si>
  <si>
    <t>Height</t>
  </si>
  <si>
    <t>Wavelength</t>
  </si>
  <si>
    <t>Gold</t>
  </si>
  <si>
    <t>Stain-</t>
  </si>
  <si>
    <t>Silver</t>
  </si>
  <si>
    <t>Rhodium</t>
  </si>
  <si>
    <t>WR-</t>
  </si>
  <si>
    <t>f</t>
  </si>
  <si>
    <t>a</t>
  </si>
  <si>
    <t>b</t>
  </si>
  <si>
    <t>fc</t>
  </si>
  <si>
    <t>lo</t>
  </si>
  <si>
    <r>
      <t>l</t>
    </r>
    <r>
      <rPr>
        <b/>
        <sz val="10"/>
        <rFont val="Arial"/>
        <family val="2"/>
      </rPr>
      <t>g</t>
    </r>
  </si>
  <si>
    <t>or Silver</t>
  </si>
  <si>
    <t>less</t>
  </si>
  <si>
    <t>(GHz)</t>
  </si>
  <si>
    <t>(inches)</t>
  </si>
  <si>
    <t>(dB/ft)</t>
  </si>
  <si>
    <r>
      <t>m</t>
    </r>
    <r>
      <rPr>
        <sz val="10"/>
        <rFont val="Arial"/>
      </rPr>
      <t>-inches</t>
    </r>
  </si>
  <si>
    <t>0.01107/a^3/2</t>
  </si>
  <si>
    <t>(a/2b)*(f/fc)^1.5</t>
  </si>
  <si>
    <t>(f/fc)^-.5</t>
  </si>
  <si>
    <t>[(f/fc)^2-1]^.5</t>
  </si>
  <si>
    <t>Thermal Resistance of Millimeter-Wave Waveguide Lengths</t>
  </si>
  <si>
    <t>The cross-section is approximated as being made up of ideal rectangles with corner radii being ignored.</t>
  </si>
  <si>
    <t>Enter the operating frequency in GHz in the column for copper to determine insertion loss.</t>
  </si>
  <si>
    <t>Prepared by:</t>
  </si>
  <si>
    <t>Paul Chorney</t>
  </si>
  <si>
    <t>Enter the waveguide WR designation and the axial length in inches in the column for copper.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</si>
</sst>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sz val="10"/>
      <name val="Symbol"/>
      <family val="1"/>
      <charset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1" xfId="0" applyNumberFormat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2" fontId="0" fillId="0" borderId="1" xfId="0" applyNumberFormat="1" applyBorder="1" applyProtection="1"/>
    <xf numFmtId="0" fontId="1" fillId="0" borderId="1" xfId="0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166" fontId="0" fillId="0" borderId="1" xfId="0" applyNumberFormat="1" applyBorder="1" applyProtection="1"/>
    <xf numFmtId="1" fontId="0" fillId="0" borderId="1" xfId="0" applyNumberFormat="1" applyBorder="1" applyProtection="1">
      <protection locked="0"/>
    </xf>
    <xf numFmtId="1" fontId="0" fillId="0" borderId="1" xfId="0" applyNumberFormat="1" applyBorder="1" applyProtection="1"/>
    <xf numFmtId="167" fontId="0" fillId="0" borderId="1" xfId="0" applyNumberFormat="1" applyBorder="1" applyProtection="1"/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Continuous"/>
    </xf>
    <xf numFmtId="2" fontId="1" fillId="0" borderId="3" xfId="0" applyNumberFormat="1" applyFont="1" applyBorder="1" applyAlignment="1" applyProtection="1">
      <alignment horizontal="centerContinuous"/>
    </xf>
    <xf numFmtId="1" fontId="1" fillId="0" borderId="3" xfId="0" applyNumberFormat="1" applyFont="1" applyBorder="1" applyAlignment="1" applyProtection="1">
      <alignment horizontal="centerContinuous"/>
    </xf>
    <xf numFmtId="2" fontId="1" fillId="0" borderId="4" xfId="0" applyNumberFormat="1" applyFont="1" applyBorder="1" applyAlignment="1" applyProtection="1">
      <alignment horizontal="centerContinuous"/>
    </xf>
    <xf numFmtId="2" fontId="1" fillId="0" borderId="5" xfId="0" applyNumberFormat="1" applyFont="1" applyBorder="1" applyAlignment="1" applyProtection="1">
      <alignment horizontal="centerContinuous"/>
    </xf>
    <xf numFmtId="0" fontId="1" fillId="0" borderId="0" xfId="0" applyFont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1" fillId="0" borderId="6" xfId="0" applyNumberFormat="1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166" fontId="3" fillId="0" borderId="6" xfId="0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166" fontId="0" fillId="0" borderId="7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1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166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14" fontId="0" fillId="0" borderId="0" xfId="0" applyNumberForma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activeCell="B13" sqref="B13"/>
    </sheetView>
  </sheetViews>
  <sheetFormatPr defaultColWidth="9.109375" defaultRowHeight="13.2" x14ac:dyDescent="0.25"/>
  <cols>
    <col min="1" max="1" width="18.88671875" style="15" customWidth="1"/>
    <col min="2" max="3" width="9.109375" style="3"/>
    <col min="4" max="4" width="12.6640625" style="3" customWidth="1"/>
    <col min="5" max="10" width="9.109375" style="3"/>
    <col min="11" max="11" width="0" style="3" hidden="1" customWidth="1"/>
    <col min="12" max="31" width="9.109375" style="3" hidden="1" customWidth="1"/>
    <col min="32" max="16384" width="9.109375" style="3"/>
  </cols>
  <sheetData>
    <row r="1" spans="1:31" ht="17.399999999999999" x14ac:dyDescent="0.3">
      <c r="A1" s="52" t="s">
        <v>53</v>
      </c>
    </row>
    <row r="2" spans="1:31" s="51" customFormat="1" x14ac:dyDescent="0.25">
      <c r="A2" s="4"/>
      <c r="B2" s="50" t="s">
        <v>15</v>
      </c>
    </row>
    <row r="3" spans="1:31" s="51" customFormat="1" x14ac:dyDescent="0.25">
      <c r="A3" s="4"/>
      <c r="B3" s="50"/>
      <c r="C3" s="54" t="s">
        <v>56</v>
      </c>
      <c r="D3" s="3" t="s">
        <v>57</v>
      </c>
      <c r="E3" s="3"/>
    </row>
    <row r="4" spans="1:31" s="51" customFormat="1" x14ac:dyDescent="0.25">
      <c r="A4" s="4"/>
      <c r="B4" s="50"/>
      <c r="C4" s="3"/>
      <c r="D4" s="55">
        <v>36454</v>
      </c>
      <c r="E4" s="3"/>
    </row>
    <row r="5" spans="1:31" x14ac:dyDescent="0.25">
      <c r="A5" s="2"/>
    </row>
    <row r="6" spans="1:31" x14ac:dyDescent="0.25">
      <c r="A6" s="4" t="s">
        <v>58</v>
      </c>
    </row>
    <row r="7" spans="1:31" x14ac:dyDescent="0.25">
      <c r="A7" s="4" t="s">
        <v>16</v>
      </c>
    </row>
    <row r="8" spans="1:31" x14ac:dyDescent="0.25">
      <c r="A8" s="4" t="s">
        <v>54</v>
      </c>
    </row>
    <row r="9" spans="1:31" x14ac:dyDescent="0.25">
      <c r="A9" s="4" t="s">
        <v>55</v>
      </c>
    </row>
    <row r="10" spans="1:31" x14ac:dyDescent="0.25">
      <c r="A10" s="2"/>
    </row>
    <row r="11" spans="1:31" s="7" customFormat="1" ht="26.4" x14ac:dyDescent="0.25">
      <c r="A11" s="5"/>
      <c r="B11" s="6" t="s">
        <v>0</v>
      </c>
      <c r="C11" s="6" t="s">
        <v>1</v>
      </c>
      <c r="L11" s="20" t="s">
        <v>18</v>
      </c>
      <c r="M11" s="21" t="s">
        <v>19</v>
      </c>
      <c r="N11" s="21" t="s">
        <v>20</v>
      </c>
      <c r="O11" s="22" t="s">
        <v>18</v>
      </c>
      <c r="P11" s="22" t="s">
        <v>18</v>
      </c>
      <c r="Q11" s="21" t="s">
        <v>21</v>
      </c>
      <c r="R11" s="20" t="s">
        <v>22</v>
      </c>
      <c r="S11" s="20" t="s">
        <v>23</v>
      </c>
      <c r="T11" s="23" t="s">
        <v>24</v>
      </c>
      <c r="U11" s="23"/>
      <c r="V11" s="24"/>
      <c r="W11" s="25" t="s">
        <v>25</v>
      </c>
      <c r="X11" s="26"/>
      <c r="Y11" s="26"/>
      <c r="Z11" s="26"/>
      <c r="AA11" s="27"/>
      <c r="AB11" s="28"/>
      <c r="AC11" s="28"/>
      <c r="AD11" s="28"/>
      <c r="AE11" s="28"/>
    </row>
    <row r="12" spans="1:31" x14ac:dyDescent="0.25">
      <c r="A12" s="8" t="s">
        <v>2</v>
      </c>
      <c r="B12" s="9">
        <v>3.88</v>
      </c>
      <c r="C12" s="9">
        <v>0.16200000000000001</v>
      </c>
      <c r="D12" s="9" t="s">
        <v>8</v>
      </c>
      <c r="L12" s="29" t="s">
        <v>26</v>
      </c>
      <c r="M12" s="30" t="s">
        <v>27</v>
      </c>
      <c r="N12" s="30" t="s">
        <v>28</v>
      </c>
      <c r="O12" s="31" t="s">
        <v>29</v>
      </c>
      <c r="P12" s="31" t="s">
        <v>30</v>
      </c>
      <c r="Q12" s="30" t="s">
        <v>27</v>
      </c>
      <c r="R12" s="29" t="s">
        <v>31</v>
      </c>
      <c r="S12" s="29" t="s">
        <v>31</v>
      </c>
      <c r="T12" s="32" t="s">
        <v>0</v>
      </c>
      <c r="U12" s="32" t="s">
        <v>32</v>
      </c>
      <c r="V12" s="32" t="s">
        <v>33</v>
      </c>
      <c r="W12" s="33" t="s">
        <v>0</v>
      </c>
      <c r="X12" s="32" t="s">
        <v>34</v>
      </c>
      <c r="Y12" s="32" t="s">
        <v>32</v>
      </c>
      <c r="Z12" s="32" t="s">
        <v>35</v>
      </c>
      <c r="AA12" s="32" t="s">
        <v>33</v>
      </c>
      <c r="AB12" s="28"/>
      <c r="AC12" s="28"/>
      <c r="AD12" s="28"/>
      <c r="AE12" s="28"/>
    </row>
    <row r="13" spans="1:31" x14ac:dyDescent="0.25">
      <c r="A13" s="8" t="s">
        <v>17</v>
      </c>
      <c r="B13" s="17">
        <v>12</v>
      </c>
      <c r="C13" s="18">
        <f>B13</f>
        <v>12</v>
      </c>
      <c r="D13" s="9"/>
      <c r="L13" s="29" t="s">
        <v>36</v>
      </c>
      <c r="M13" s="30" t="s">
        <v>37</v>
      </c>
      <c r="N13" s="30"/>
      <c r="O13" s="31" t="s">
        <v>38</v>
      </c>
      <c r="P13" s="31" t="s">
        <v>39</v>
      </c>
      <c r="Q13" s="30" t="s">
        <v>40</v>
      </c>
      <c r="R13" s="34" t="s">
        <v>41</v>
      </c>
      <c r="S13" s="34" t="s">
        <v>42</v>
      </c>
      <c r="T13" s="32" t="s">
        <v>43</v>
      </c>
      <c r="U13" s="32"/>
      <c r="V13" s="32" t="s">
        <v>44</v>
      </c>
      <c r="W13" s="32" t="s">
        <v>43</v>
      </c>
      <c r="X13" s="32"/>
      <c r="Y13" s="32"/>
      <c r="Z13" s="32"/>
      <c r="AA13" s="32" t="s">
        <v>44</v>
      </c>
      <c r="AB13" s="28"/>
      <c r="AC13" s="28"/>
      <c r="AD13" s="28"/>
      <c r="AE13" s="28"/>
    </row>
    <row r="14" spans="1:31" x14ac:dyDescent="0.25">
      <c r="A14" s="10" t="s">
        <v>11</v>
      </c>
      <c r="B14" s="1">
        <v>12</v>
      </c>
      <c r="C14" s="11">
        <f>B14</f>
        <v>12</v>
      </c>
      <c r="D14" s="9" t="s">
        <v>12</v>
      </c>
      <c r="L14" s="35"/>
      <c r="M14" s="35" t="s">
        <v>45</v>
      </c>
      <c r="N14" s="35"/>
      <c r="O14" s="36" t="s">
        <v>46</v>
      </c>
      <c r="P14" s="36" t="s">
        <v>46</v>
      </c>
      <c r="Q14" s="35" t="s">
        <v>45</v>
      </c>
      <c r="R14" s="37" t="s">
        <v>46</v>
      </c>
      <c r="S14" s="37" t="s">
        <v>46</v>
      </c>
      <c r="T14" s="38" t="s">
        <v>47</v>
      </c>
      <c r="U14" s="38" t="s">
        <v>47</v>
      </c>
      <c r="V14" s="38" t="s">
        <v>47</v>
      </c>
      <c r="W14" s="39" t="s">
        <v>48</v>
      </c>
      <c r="X14" s="40" t="s">
        <v>48</v>
      </c>
      <c r="Y14" s="40" t="s">
        <v>48</v>
      </c>
      <c r="Z14" s="40" t="s">
        <v>48</v>
      </c>
      <c r="AA14" s="40" t="s">
        <v>48</v>
      </c>
      <c r="AB14" s="28" t="s">
        <v>49</v>
      </c>
      <c r="AC14" s="28" t="s">
        <v>50</v>
      </c>
      <c r="AD14" s="28" t="s">
        <v>51</v>
      </c>
      <c r="AE14" s="28" t="s">
        <v>52</v>
      </c>
    </row>
    <row r="15" spans="1:31" x14ac:dyDescent="0.25">
      <c r="A15" s="8" t="s">
        <v>3</v>
      </c>
      <c r="B15" s="53">
        <f>K15</f>
        <v>0.122</v>
      </c>
      <c r="C15" s="16">
        <f>K15</f>
        <v>0.122</v>
      </c>
      <c r="D15" s="9" t="s">
        <v>7</v>
      </c>
      <c r="K15" s="16">
        <f>IF(B13=42,0.42,0)+IF(B13=28,0.28,0)+IF(B13=22,0.224,0)+IF(B13=19,0.188,0)+IF(B13=15,0.148,0)+IF(B13=12,0.122,0)+IF(B13=10,0.1,0)+IF(B13=8,0.08,0)+IF(B13=7,0.065,0)+IF(B13=6,0.065,0)+IF(B13=5,0.051,0)+IF(B13=4,0.043,0)+IF(B13=3,0.034,0)</f>
        <v>0.122</v>
      </c>
      <c r="L15" s="49">
        <f>B13</f>
        <v>12</v>
      </c>
      <c r="M15" s="41" t="e">
        <f>#REF!</f>
        <v>#REF!</v>
      </c>
      <c r="N15" s="42" t="e">
        <f>IF(M15&gt;2*Q15,"yes","no")</f>
        <v>#REF!</v>
      </c>
      <c r="O15" s="43">
        <f>IF(L15=42,0.42,0)+IF(L15=28,0.28,0)+IF(L15=22,0.224,0)+IF(L15=19,0.188,0)+IF(L15=15,0.148,0)+IF(L15=12,0.122,0)+IF(L15=10,0.1,0)+IF(L15=8,0.08,0)+IF(L15=7,0.065,0)+IF(L15=6,0.065,0)+IF(L15=5,0.051,0)+IF(L15=4,0.043,0)+IF(L15=3,0.034,0)</f>
        <v>0.122</v>
      </c>
      <c r="P15" s="43">
        <f>IF(L15=42,0.17,0.5*O15)</f>
        <v>6.0999999999999999E-2</v>
      </c>
      <c r="Q15" s="44">
        <f>(2.99793/3)*15/(2.54*O15)</f>
        <v>48.372434490770623</v>
      </c>
      <c r="R15" s="45" t="e">
        <f>(29.9793/2.54)*(1/M15)</f>
        <v>#REF!</v>
      </c>
      <c r="S15" s="45" t="e">
        <f>R15/(1-(Q15/M15)^2)^0.5</f>
        <v>#REF!</v>
      </c>
      <c r="T15" s="44" t="e">
        <f>AB15*(AC15+AD15)/AE15</f>
        <v>#REF!</v>
      </c>
      <c r="U15" s="44" t="e">
        <f>1.19*T15</f>
        <v>#REF!</v>
      </c>
      <c r="V15" s="44" t="e">
        <f>7.27*T15</f>
        <v>#REF!</v>
      </c>
      <c r="W15" s="46">
        <f>47.2*((3.333/$L15)^0.5)</f>
        <v>24.875340399680965</v>
      </c>
      <c r="X15" s="46">
        <f>0.97*W15</f>
        <v>24.129080187690537</v>
      </c>
      <c r="Y15" s="46">
        <f>1.19*W15</f>
        <v>29.601655075620346</v>
      </c>
      <c r="Z15" s="46">
        <f>1.639*W15</f>
        <v>40.770682915077103</v>
      </c>
      <c r="AA15" s="46">
        <f>7.27*47.2*((3.333/$L15)^0.5)</f>
        <v>180.84372470568061</v>
      </c>
      <c r="AB15" s="47">
        <f>0.01107/O15^1.5</f>
        <v>0.25978129347764428</v>
      </c>
      <c r="AC15" s="47" t="e">
        <f>(O15/(2*P15))*(M15/Q15)^1.5</f>
        <v>#REF!</v>
      </c>
      <c r="AD15" s="48" t="e">
        <f>(M15/Q15)^-0.5</f>
        <v>#REF!</v>
      </c>
      <c r="AE15" s="47" t="e">
        <f>((M15/Q15)^2-1)^0.5</f>
        <v>#REF!</v>
      </c>
    </row>
    <row r="16" spans="1:31" x14ac:dyDescent="0.25">
      <c r="A16" s="8" t="s">
        <v>4</v>
      </c>
      <c r="B16" s="16">
        <f>IF(B13=42,0.17,0.5*K15)</f>
        <v>6.0999999999999999E-2</v>
      </c>
      <c r="C16" s="16">
        <f>B16</f>
        <v>6.0999999999999999E-2</v>
      </c>
      <c r="D16" s="9" t="s">
        <v>7</v>
      </c>
    </row>
    <row r="17" spans="1:4" x14ac:dyDescent="0.25">
      <c r="A17" s="8" t="s">
        <v>5</v>
      </c>
      <c r="B17" s="16">
        <f>K15+0.08</f>
        <v>0.20200000000000001</v>
      </c>
      <c r="C17" s="16">
        <f>C15+0.02</f>
        <v>0.14199999999999999</v>
      </c>
      <c r="D17" s="9" t="s">
        <v>7</v>
      </c>
    </row>
    <row r="18" spans="1:4" x14ac:dyDescent="0.25">
      <c r="A18" s="8" t="s">
        <v>6</v>
      </c>
      <c r="B18" s="16">
        <f>B16+0.08</f>
        <v>0.14100000000000001</v>
      </c>
      <c r="C18" s="16">
        <f>C16+0.02</f>
        <v>8.1000000000000003E-2</v>
      </c>
      <c r="D18" s="9" t="s">
        <v>7</v>
      </c>
    </row>
    <row r="19" spans="1:4" x14ac:dyDescent="0.25">
      <c r="A19" s="10" t="s">
        <v>9</v>
      </c>
      <c r="B19" s="19">
        <f>(B17*B18-K15*B16)</f>
        <v>2.1040000000000003E-2</v>
      </c>
      <c r="C19" s="19">
        <f>(C17*C18-C15*C16)</f>
        <v>4.0600000000000002E-3</v>
      </c>
      <c r="D19" s="9" t="s">
        <v>10</v>
      </c>
    </row>
    <row r="20" spans="1:4" x14ac:dyDescent="0.25">
      <c r="A20" s="12" t="s">
        <v>14</v>
      </c>
      <c r="B20" s="13">
        <f>B14/(B12*B19*2.54)</f>
        <v>57.872210135075278</v>
      </c>
      <c r="C20" s="13">
        <f>C14/(C12*C19*2.54)</f>
        <v>7183.0101697057971</v>
      </c>
      <c r="D20" s="14" t="s">
        <v>13</v>
      </c>
    </row>
  </sheetData>
  <sheetProtection password="C758" sheet="1" objects="1" scenarios="1" selectLockedCell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Chorney</dc:creator>
  <cp:lastModifiedBy>Huettner, Steve (US)</cp:lastModifiedBy>
  <cp:lastPrinted>1999-10-22T06:58:33Z</cp:lastPrinted>
  <dcterms:created xsi:type="dcterms:W3CDTF">1999-10-01T20:33:28Z</dcterms:created>
  <dcterms:modified xsi:type="dcterms:W3CDTF">2021-08-06T20:03:17Z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8f443b-b434-4a74-8e06-267f84c31196_Enabled">
    <vt:lpwstr>True</vt:lpwstr>
  </property>
  <property fmtid="{D5CDD505-2E9C-101B-9397-08002B2CF9AE}" pid="3" name="MSIP_Label_878f443b-b434-4a74-8e06-267f84c31196_SiteId">
    <vt:lpwstr>10d6de58-a709-4821-a02c-4c46747e0059</vt:lpwstr>
  </property>
  <property fmtid="{D5CDD505-2E9C-101B-9397-08002B2CF9AE}" pid="4" name="MSIP_Label_878f443b-b434-4a74-8e06-267f84c31196_Owner">
    <vt:lpwstr>209040@cubic.com</vt:lpwstr>
  </property>
  <property fmtid="{D5CDD505-2E9C-101B-9397-08002B2CF9AE}" pid="5" name="MSIP_Label_878f443b-b434-4a74-8e06-267f84c31196_SetDate">
    <vt:lpwstr>2021-08-06T19:59:20.4614586Z</vt:lpwstr>
  </property>
  <property fmtid="{D5CDD505-2E9C-101B-9397-08002B2CF9AE}" pid="6" name="MSIP_Label_878f443b-b434-4a74-8e06-267f84c31196_Name">
    <vt:lpwstr>Public</vt:lpwstr>
  </property>
  <property fmtid="{D5CDD505-2E9C-101B-9397-08002B2CF9AE}" pid="7" name="MSIP_Label_878f443b-b434-4a74-8e06-267f84c31196_Application">
    <vt:lpwstr>Microsoft Azure Information Protection</vt:lpwstr>
  </property>
  <property fmtid="{D5CDD505-2E9C-101B-9397-08002B2CF9AE}" pid="8" name="MSIP_Label_878f443b-b434-4a74-8e06-267f84c31196_ActionId">
    <vt:lpwstr>4fc9f320-6eb2-481f-9231-34fb6725ca7c</vt:lpwstr>
  </property>
  <property fmtid="{D5CDD505-2E9C-101B-9397-08002B2CF9AE}" pid="9" name="MSIP_Label_878f443b-b434-4a74-8e06-267f84c31196_Extended_MSFT_Method">
    <vt:lpwstr>Manual</vt:lpwstr>
  </property>
  <property fmtid="{D5CDD505-2E9C-101B-9397-08002B2CF9AE}" pid="10" name="Sensitivity">
    <vt:lpwstr>Public</vt:lpwstr>
  </property>
</Properties>
</file>