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<sst xmlns="http://schemas.openxmlformats.org/spreadsheetml/2006/main" count="71" uniqueCount="59">
  <si>
    <t>Level Diagram</t>
  </si>
  <si>
    <r>
      <t>Kire P</t>
    </r>
    <r>
      <rPr>
        <sz val="16"/>
        <rFont val="Arial"/>
        <family val="2"/>
      </rPr>
      <t>û</t>
    </r>
    <r>
      <rPr>
        <sz val="16"/>
        <rFont val="Arial"/>
        <family val="2"/>
      </rPr>
      <t>dsje</t>
    </r>
  </si>
  <si>
    <t>Data should only be entered in the lighter areas. You only need to enter the data available. For passive devices, the noise figure is automatically taken to be equal to the loss. Do not move cells, nor use Ctrl-X + Ctrl-V, since this will also move the cell references.</t>
  </si>
  <si>
    <t xml:space="preserve">License: Copyleft, Kire Pûdsje, 2005. (kirepudsje(at)gmail(dot)com). </t>
  </si>
  <si>
    <t>Bandwidth</t>
  </si>
  <si>
    <t>MHz</t>
  </si>
  <si>
    <t>Bandwidth should be the smallest bandwidth of interest. Typically the IF-bandwidth.</t>
  </si>
  <si>
    <t>Input power</t>
  </si>
  <si>
    <t>dBm</t>
  </si>
  <si>
    <t>The input power is used in the intermod calculations. Its value should be the maximum power expected under normal operation. So not the damage level or P1dB</t>
  </si>
  <si>
    <t>Input noise temperature</t>
  </si>
  <si>
    <t>Kelvin</t>
  </si>
  <si>
    <t>Input noise temperature is typically 290K in connecterized situations. When the input is an antenna, the sky noise temperature should be used.</t>
  </si>
  <si>
    <t>Description</t>
  </si>
  <si>
    <t>Abbreviation</t>
  </si>
  <si>
    <t>Signal Gain (dB)</t>
  </si>
  <si>
    <t>Noise Figure (dB)</t>
  </si>
  <si>
    <t>Output IP3 (dBm)</t>
  </si>
  <si>
    <t>Output IP2 (dBm)</t>
  </si>
  <si>
    <t>Output P1dB (dBm)</t>
  </si>
  <si>
    <t>Cumm. Gain (dB)</t>
  </si>
  <si>
    <t>Cumm. NF   (dB)</t>
  </si>
  <si>
    <t>Cumm. IP3 (dBm)</t>
  </si>
  <si>
    <t>Cumm. IP2 (dBm)</t>
  </si>
  <si>
    <t>Ouput Power (dBm)</t>
  </si>
  <si>
    <t>Output Noise (dBm)</t>
  </si>
  <si>
    <t>Device IM3 (dBm)</t>
  </si>
  <si>
    <t>Device IM2 (dBm)</t>
  </si>
  <si>
    <t>Do NOT move data, copy paste instead</t>
  </si>
  <si>
    <t>The numbers shown here is some example system.</t>
  </si>
  <si>
    <t>Antenna</t>
  </si>
  <si>
    <t>ANT</t>
  </si>
  <si>
    <t>LNA</t>
  </si>
  <si>
    <t>Filter</t>
  </si>
  <si>
    <t>BPF</t>
  </si>
  <si>
    <t>Gain stage</t>
  </si>
  <si>
    <t>AMP</t>
  </si>
  <si>
    <t>Attenuator</t>
  </si>
  <si>
    <t>PAD</t>
  </si>
  <si>
    <t>Mixer</t>
  </si>
  <si>
    <t>MIX</t>
  </si>
  <si>
    <t>IF-Gain</t>
  </si>
  <si>
    <t>Gain Control</t>
  </si>
  <si>
    <t>VGA</t>
  </si>
  <si>
    <t>Transformer</t>
  </si>
  <si>
    <t>TRF</t>
  </si>
  <si>
    <t>A/D convertor</t>
  </si>
  <si>
    <t>ADC</t>
  </si>
  <si>
    <t>Summary</t>
  </si>
  <si>
    <t>Gain</t>
  </si>
  <si>
    <t>dB</t>
  </si>
  <si>
    <t>Noise Figure</t>
  </si>
  <si>
    <t>Noise Temperature</t>
  </si>
  <si>
    <t>Input IP3</t>
  </si>
  <si>
    <t>Output IP3</t>
  </si>
  <si>
    <t>Input IP2</t>
  </si>
  <si>
    <t>Output IP2</t>
  </si>
  <si>
    <t>In the graph the output power (red) should always remain below P1dB (green). Furthermore the intermodulation (purple, cyan) products should remain below the noise floor (blue).  Input P1dB can be estimated by raising the power line (red), so that it touches the green points. The input power then roughly equals P1dB.</t>
  </si>
  <si>
    <t>Copyleft, 2005, Kire Pûdsje</t>
  </si>
</sst>
</file>

<file path=xl/styles.xml><?xml version="1.0" encoding="utf-8"?>
<styleSheet xmlns="http://schemas.openxmlformats.org/spreadsheetml/2006/main">
  <numFmts count="3">
    <numFmt numFmtId="164" formatCode="GENERAL"/>
    <numFmt numFmtId="165" formatCode="0.0"/>
    <numFmt numFmtId="166" formatCode="@"/>
  </numFmts>
  <fonts count="6">
    <font>
      <sz val="10"/>
      <name val="Arial"/>
      <family val="2"/>
    </font>
    <font>
      <sz val="32"/>
      <name val="Arial"/>
      <family val="2"/>
    </font>
    <font>
      <sz val="16"/>
      <name val="Arial"/>
      <family val="2"/>
    </font>
    <font>
      <sz val="8"/>
      <name val="Arial"/>
      <family val="2"/>
    </font>
    <font>
      <sz val="13"/>
      <name val="Arial"/>
      <family val="2"/>
    </font>
    <font>
      <sz val="9"/>
      <name val="Arial"/>
      <family val="2"/>
    </font>
  </fonts>
  <fills count="4">
    <fill>
      <patternFill/>
    </fill>
    <fill>
      <patternFill patternType="gray125"/>
    </fill>
    <fill>
      <patternFill patternType="solid">
        <fgColor indexed="31"/>
        <bgColor indexed="64"/>
      </patternFill>
    </fill>
    <fill>
      <patternFill patternType="solid">
        <fgColor indexed="9"/>
        <bgColor indexed="64"/>
      </patternFill>
    </fill>
  </fills>
  <borders count="16">
    <border>
      <left/>
      <right/>
      <top/>
      <bottom/>
      <diagonal/>
    </border>
    <border>
      <left style="hair">
        <color indexed="8"/>
      </left>
      <right>
        <color indexed="63"/>
      </right>
      <top style="hair">
        <color indexed="8"/>
      </top>
      <bottom>
        <color indexed="63"/>
      </bottom>
    </border>
    <border>
      <left style="hair">
        <color indexed="8"/>
      </left>
      <right>
        <color indexed="63"/>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4">
    <xf numFmtId="164" fontId="0" fillId="0" borderId="0" xfId="0" applyAlignment="1">
      <alignment/>
    </xf>
    <xf numFmtId="164" fontId="1" fillId="2" borderId="1" xfId="0" applyFont="1" applyFill="1" applyBorder="1" applyAlignment="1">
      <alignment horizontal="center"/>
    </xf>
    <xf numFmtId="164" fontId="2" fillId="2" borderId="2" xfId="0" applyFont="1" applyFill="1" applyBorder="1" applyAlignment="1">
      <alignment horizontal="center"/>
    </xf>
    <xf numFmtId="164" fontId="0" fillId="2" borderId="3" xfId="0" applyFont="1" applyFill="1" applyBorder="1" applyAlignment="1">
      <alignment wrapText="1"/>
    </xf>
    <xf numFmtId="164" fontId="0" fillId="2" borderId="3" xfId="0" applyFont="1" applyFill="1" applyBorder="1" applyAlignment="1">
      <alignment/>
    </xf>
    <xf numFmtId="164" fontId="0" fillId="2" borderId="4" xfId="0" applyFont="1" applyFill="1" applyBorder="1" applyAlignment="1">
      <alignment vertical="center"/>
    </xf>
    <xf numFmtId="165" fontId="0" fillId="3" borderId="4" xfId="0" applyNumberFormat="1" applyFill="1" applyBorder="1" applyAlignment="1">
      <alignment horizontal="center" vertical="center"/>
    </xf>
    <xf numFmtId="166" fontId="0" fillId="2" borderId="3" xfId="0" applyNumberFormat="1" applyFont="1" applyFill="1" applyBorder="1" applyAlignment="1">
      <alignment wrapText="1"/>
    </xf>
    <xf numFmtId="164" fontId="0" fillId="2" borderId="5" xfId="0" applyFont="1" applyFill="1" applyBorder="1" applyAlignment="1">
      <alignment vertical="center"/>
    </xf>
    <xf numFmtId="165" fontId="0" fillId="3" borderId="5" xfId="0" applyNumberFormat="1" applyFill="1" applyBorder="1" applyAlignment="1">
      <alignment horizontal="center" vertical="center"/>
    </xf>
    <xf numFmtId="164" fontId="0" fillId="2" borderId="6" xfId="0" applyFont="1" applyFill="1" applyBorder="1" applyAlignment="1">
      <alignment vertical="center"/>
    </xf>
    <xf numFmtId="165" fontId="0" fillId="3" borderId="6" xfId="0" applyNumberFormat="1" applyFill="1" applyBorder="1" applyAlignment="1">
      <alignment horizontal="center" vertical="center"/>
    </xf>
    <xf numFmtId="164" fontId="0" fillId="2" borderId="4" xfId="0" applyFont="1" applyFill="1" applyBorder="1" applyAlignment="1">
      <alignment horizontal="left" vertical="center" wrapText="1"/>
    </xf>
    <xf numFmtId="164" fontId="0" fillId="2" borderId="4" xfId="0" applyFont="1" applyFill="1" applyBorder="1" applyAlignment="1">
      <alignment horizontal="center" vertical="center" wrapText="1"/>
    </xf>
    <xf numFmtId="164" fontId="0" fillId="2" borderId="1" xfId="0" applyFont="1" applyFill="1" applyBorder="1" applyAlignment="1">
      <alignment horizontal="center" vertical="center" wrapText="1"/>
    </xf>
    <xf numFmtId="164" fontId="0" fillId="2" borderId="7" xfId="0" applyFont="1" applyFill="1" applyBorder="1" applyAlignment="1">
      <alignment horizontal="center" vertical="center" wrapText="1"/>
    </xf>
    <xf numFmtId="164" fontId="0" fillId="2" borderId="8" xfId="0" applyFont="1" applyFill="1" applyBorder="1" applyAlignment="1">
      <alignment horizontal="center" vertical="center" wrapText="1"/>
    </xf>
    <xf numFmtId="164" fontId="0" fillId="2" borderId="3" xfId="0" applyFill="1" applyBorder="1" applyAlignment="1">
      <alignment/>
    </xf>
    <xf numFmtId="164" fontId="0" fillId="2" borderId="3" xfId="0" applyFill="1" applyBorder="1" applyAlignment="1">
      <alignment horizontal="center"/>
    </xf>
    <xf numFmtId="164" fontId="0" fillId="2" borderId="9" xfId="0" applyFont="1" applyFill="1" applyBorder="1" applyAlignment="1">
      <alignment horizontal="center"/>
    </xf>
    <xf numFmtId="165" fontId="0" fillId="2" borderId="9" xfId="0" applyNumberFormat="1" applyFill="1" applyBorder="1" applyAlignment="1">
      <alignment horizontal="center"/>
    </xf>
    <xf numFmtId="165" fontId="0" fillId="2" borderId="10" xfId="0" applyNumberFormat="1" applyFill="1" applyBorder="1" applyAlignment="1">
      <alignment horizontal="center"/>
    </xf>
    <xf numFmtId="165" fontId="0" fillId="2" borderId="11" xfId="0" applyNumberFormat="1" applyFill="1" applyBorder="1" applyAlignment="1">
      <alignment horizontal="center"/>
    </xf>
    <xf numFmtId="164" fontId="0" fillId="3" borderId="4" xfId="0" applyFill="1" applyBorder="1" applyAlignment="1">
      <alignment/>
    </xf>
    <xf numFmtId="164" fontId="0" fillId="3" borderId="4" xfId="0" applyFill="1" applyBorder="1" applyAlignment="1">
      <alignment horizontal="center"/>
    </xf>
    <xf numFmtId="165" fontId="0" fillId="3" borderId="1" xfId="0" applyNumberFormat="1" applyFill="1" applyBorder="1" applyAlignment="1">
      <alignment horizontal="center"/>
    </xf>
    <xf numFmtId="165" fontId="0" fillId="3" borderId="7" xfId="0" applyNumberFormat="1" applyFill="1" applyBorder="1" applyAlignment="1">
      <alignment horizontal="center"/>
    </xf>
    <xf numFmtId="165" fontId="0" fillId="2" borderId="1" xfId="0" applyNumberFormat="1" applyFill="1" applyBorder="1" applyAlignment="1" applyProtection="1">
      <alignment horizontal="center"/>
      <protection/>
    </xf>
    <xf numFmtId="165" fontId="0" fillId="2" borderId="7" xfId="0" applyNumberFormat="1" applyFill="1" applyBorder="1" applyAlignment="1" applyProtection="1">
      <alignment horizontal="center"/>
      <protection/>
    </xf>
    <xf numFmtId="165" fontId="0" fillId="2" borderId="8" xfId="0" applyNumberFormat="1" applyFill="1" applyBorder="1" applyAlignment="1" applyProtection="1">
      <alignment horizontal="center"/>
      <protection/>
    </xf>
    <xf numFmtId="164" fontId="0" fillId="3" borderId="5" xfId="0" applyFont="1" applyFill="1" applyBorder="1" applyAlignment="1">
      <alignment/>
    </xf>
    <xf numFmtId="164" fontId="0" fillId="3" borderId="5" xfId="0" applyFill="1" applyBorder="1" applyAlignment="1">
      <alignment horizontal="center"/>
    </xf>
    <xf numFmtId="165" fontId="0" fillId="3" borderId="12" xfId="0" applyNumberFormat="1" applyFill="1" applyBorder="1" applyAlignment="1">
      <alignment horizontal="center"/>
    </xf>
    <xf numFmtId="165" fontId="0" fillId="3" borderId="0" xfId="0" applyNumberFormat="1" applyFill="1" applyAlignment="1">
      <alignment horizontal="center"/>
    </xf>
    <xf numFmtId="165" fontId="0" fillId="2" borderId="12" xfId="0" applyNumberFormat="1" applyFill="1" applyBorder="1" applyAlignment="1" applyProtection="1">
      <alignment horizontal="center"/>
      <protection/>
    </xf>
    <xf numFmtId="165" fontId="0" fillId="2" borderId="0" xfId="0" applyNumberFormat="1" applyFill="1" applyBorder="1" applyAlignment="1" applyProtection="1">
      <alignment horizontal="center"/>
      <protection/>
    </xf>
    <xf numFmtId="165" fontId="0" fillId="2" borderId="0" xfId="0" applyNumberFormat="1" applyFill="1" applyAlignment="1" applyProtection="1">
      <alignment horizontal="center"/>
      <protection/>
    </xf>
    <xf numFmtId="165" fontId="0" fillId="2" borderId="13" xfId="0" applyNumberFormat="1" applyFill="1" applyBorder="1" applyAlignment="1" applyProtection="1">
      <alignment horizontal="center"/>
      <protection/>
    </xf>
    <xf numFmtId="164" fontId="0" fillId="3" borderId="6" xfId="0" applyFill="1" applyBorder="1" applyAlignment="1">
      <alignment/>
    </xf>
    <xf numFmtId="164" fontId="0" fillId="3" borderId="6" xfId="0" applyFill="1" applyBorder="1" applyAlignment="1">
      <alignment horizontal="center"/>
    </xf>
    <xf numFmtId="165" fontId="0" fillId="3" borderId="2" xfId="0" applyNumberFormat="1" applyFill="1" applyBorder="1" applyAlignment="1">
      <alignment horizontal="center"/>
    </xf>
    <xf numFmtId="165" fontId="0" fillId="3" borderId="14" xfId="0" applyNumberFormat="1" applyFill="1" applyBorder="1" applyAlignment="1">
      <alignment horizontal="center"/>
    </xf>
    <xf numFmtId="165" fontId="0" fillId="2" borderId="2" xfId="0" applyNumberFormat="1" applyFill="1" applyBorder="1" applyAlignment="1" applyProtection="1">
      <alignment horizontal="center"/>
      <protection/>
    </xf>
    <xf numFmtId="165" fontId="0" fillId="2" borderId="14" xfId="0" applyNumberFormat="1" applyFill="1" applyBorder="1" applyAlignment="1" applyProtection="1">
      <alignment horizontal="center"/>
      <protection/>
    </xf>
    <xf numFmtId="165" fontId="0" fillId="2" borderId="15" xfId="0" applyNumberFormat="1" applyFill="1" applyBorder="1" applyAlignment="1" applyProtection="1">
      <alignment horizontal="center"/>
      <protection/>
    </xf>
    <xf numFmtId="164" fontId="0" fillId="2" borderId="3" xfId="0" applyFont="1" applyFill="1" applyBorder="1" applyAlignment="1">
      <alignment horizontal="center" vertical="center"/>
    </xf>
    <xf numFmtId="164" fontId="0" fillId="2" borderId="4" xfId="0" applyFont="1" applyFill="1" applyBorder="1" applyAlignment="1">
      <alignment/>
    </xf>
    <xf numFmtId="165" fontId="0" fillId="2" borderId="4" xfId="0" applyNumberFormat="1" applyFill="1" applyBorder="1" applyAlignment="1">
      <alignment horizontal="center"/>
    </xf>
    <xf numFmtId="164" fontId="0" fillId="2" borderId="5" xfId="0" applyFont="1" applyFill="1" applyBorder="1" applyAlignment="1">
      <alignment/>
    </xf>
    <xf numFmtId="165" fontId="0" fillId="2" borderId="5" xfId="0" applyNumberFormat="1" applyFill="1" applyBorder="1" applyAlignment="1">
      <alignment horizontal="center"/>
    </xf>
    <xf numFmtId="164" fontId="0" fillId="2" borderId="6" xfId="0" applyFont="1" applyFill="1" applyBorder="1" applyAlignment="1">
      <alignment/>
    </xf>
    <xf numFmtId="165" fontId="0" fillId="2" borderId="6" xfId="0" applyNumberFormat="1" applyFill="1" applyBorder="1" applyAlignment="1">
      <alignment horizontal="center"/>
    </xf>
    <xf numFmtId="164" fontId="0" fillId="2" borderId="3" xfId="0" applyFont="1" applyFill="1" applyBorder="1" applyAlignment="1">
      <alignment horizontal="left" vertical="top" wrapText="1"/>
    </xf>
    <xf numFmtId="164" fontId="3"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Level Diagram</a:t>
            </a:r>
          </a:p>
        </c:rich>
      </c:tx>
      <c:layout/>
      <c:spPr>
        <a:noFill/>
        <a:ln>
          <a:noFill/>
        </a:ln>
      </c:spPr>
    </c:title>
    <c:plotArea>
      <c:layout/>
      <c:lineChart>
        <c:grouping val="standard"/>
        <c:varyColors val="0"/>
        <c:ser>
          <c:idx val="0"/>
          <c:order val="0"/>
          <c:tx>
            <c:strRef>
              <c:f>Sheet1!$G$11</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FF00"/>
              </a:solidFill>
              <a:ln>
                <a:solidFill>
                  <a:srgbClr val="00FF00"/>
                </a:solidFill>
              </a:ln>
            </c:spPr>
          </c:marker>
          <c:cat>
            <c:strRef>
              <c:f>Sheet1!$B$13:$B$33,Sheet1!$G$11,Sheet1!$G$13:$G$33,Sheet1!$L$11,Sheet1!$L$12:$L$33</c:f>
              <c:strCache/>
            </c:strRef>
          </c:cat>
          <c:val>
            <c:numRef>
              <c:f>Sheet1!$G$13:$G$33</c:f>
              <c:numCache/>
            </c:numRef>
          </c:val>
          <c:smooth val="0"/>
        </c:ser>
        <c:ser>
          <c:idx val="1"/>
          <c:order val="1"/>
          <c:tx>
            <c:strRef>
              <c:f>Sheet1!$L$11</c:f>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Sheet1!$B$13:$B$33,Sheet1!$G$11,Sheet1!$G$13:$G$33,Sheet1!$L$11,Sheet1!$L$12:$L$33</c:f>
              <c:strCache/>
            </c:strRef>
          </c:cat>
          <c:val>
            <c:numRef>
              <c:f>Sheet1!$L$13:$L$33</c:f>
              <c:numCache/>
            </c:numRef>
          </c:val>
          <c:smooth val="0"/>
        </c:ser>
        <c:ser>
          <c:idx val="2"/>
          <c:order val="2"/>
          <c:tx>
            <c:strRef>
              <c:f>Sheet1!$M$11</c:f>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Sheet1!$B$13:$B$33,Sheet1!$G$11,Sheet1!$G$13:$G$33,Sheet1!$L$11,Sheet1!$L$12:$L$33</c:f>
              <c:strCache/>
            </c:strRef>
          </c:cat>
          <c:val>
            <c:numRef>
              <c:f>Sheet1!$M$13:$M$33</c:f>
              <c:numCache/>
            </c:numRef>
          </c:val>
          <c:smooth val="0"/>
        </c:ser>
        <c:ser>
          <c:idx val="3"/>
          <c:order val="3"/>
          <c:tx>
            <c:strRef>
              <c:f>Sheet1!$N$11</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00FF"/>
              </a:solidFill>
              <a:ln>
                <a:solidFill>
                  <a:srgbClr val="FF00FF"/>
                </a:solidFill>
              </a:ln>
            </c:spPr>
          </c:marker>
          <c:cat>
            <c:strRef>
              <c:f>Sheet1!$B$13:$B$33,Sheet1!$G$11,Sheet1!$G$13:$G$33,Sheet1!$L$11,Sheet1!$L$12:$L$33</c:f>
              <c:strCache/>
            </c:strRef>
          </c:cat>
          <c:val>
            <c:numRef>
              <c:f>Sheet1!$N$13:$N$33</c:f>
              <c:numCache/>
            </c:numRef>
          </c:val>
          <c:smooth val="0"/>
        </c:ser>
        <c:ser>
          <c:idx val="4"/>
          <c:order val="4"/>
          <c:tx>
            <c:strRef>
              <c:f>Sheet1!$O$11</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4"/>
            <c:spPr>
              <a:noFill/>
              <a:ln>
                <a:solidFill>
                  <a:srgbClr val="00FFFF"/>
                </a:solidFill>
              </a:ln>
            </c:spPr>
          </c:marker>
          <c:cat>
            <c:strRef>
              <c:f>Sheet1!$B$13:$B$33,Sheet1!$G$11,Sheet1!$G$13:$G$33,Sheet1!$L$11,Sheet1!$L$12:$L$33</c:f>
              <c:strCache/>
            </c:strRef>
          </c:cat>
          <c:val>
            <c:numRef>
              <c:f>Sheet1!$O$13:$O$33</c:f>
              <c:numCache/>
            </c:numRef>
          </c:val>
          <c:smooth val="0"/>
        </c:ser>
        <c:marker val="1"/>
        <c:axId val="19985078"/>
        <c:axId val="45647975"/>
      </c:lineChart>
      <c:catAx>
        <c:axId val="19985078"/>
        <c:scaling>
          <c:orientation val="minMax"/>
        </c:scaling>
        <c:axPos val="b"/>
        <c:majorGridlines>
          <c:spPr>
            <a:ln w="3175">
              <a:solidFill>
                <a:srgbClr val="CCCCCC"/>
              </a:solidFill>
            </a:ln>
          </c:spPr>
        </c:majorGridlines>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5647975"/>
        <c:crossesAt val="-160"/>
        <c:auto val="1"/>
        <c:lblOffset val="100"/>
        <c:noMultiLvlLbl val="0"/>
      </c:catAx>
      <c:valAx>
        <c:axId val="45647975"/>
        <c:scaling>
          <c:orientation val="minMax"/>
          <c:max val="40"/>
          <c:min val="-160"/>
        </c:scaling>
        <c:axPos val="l"/>
        <c:title>
          <c:tx>
            <c:rich>
              <a:bodyPr vert="horz" rot="-5400000" anchor="ctr"/>
              <a:lstStyle/>
              <a:p>
                <a:pPr algn="ctr">
                  <a:defRPr/>
                </a:pPr>
                <a:r>
                  <a:rPr lang="en-US" cap="none" sz="900" b="0" i="0" u="none" baseline="0">
                    <a:latin typeface="Arial"/>
                    <a:ea typeface="Arial"/>
                    <a:cs typeface="Arial"/>
                  </a:rPr>
                  <a:t>Output Level (dBm)</a:t>
                </a:r>
              </a:p>
            </c:rich>
          </c:tx>
          <c:layout/>
          <c:overlay val="0"/>
          <c:spPr>
            <a:noFill/>
            <a:ln>
              <a:noFill/>
            </a:ln>
          </c:spPr>
        </c:title>
        <c:majorGridlines>
          <c:spPr>
            <a:ln w="3175">
              <a:solidFill>
                <a:srgbClr val="CCCCCC"/>
              </a:solidFill>
            </a:ln>
          </c:spPr>
        </c:majorGridlines>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9985078"/>
        <c:crossesAt val="1"/>
        <c:crossBetween val="between"/>
        <c:dispUnits/>
        <c:majorUnit val="10"/>
      </c:valAx>
    </c:plotArea>
    <c:legend>
      <c:legendPos val="r"/>
      <c:layout/>
      <c:overlay val="0"/>
      <c:txPr>
        <a:bodyPr vert="horz" rot="0"/>
        <a:lstStyle/>
        <a:p>
          <a:pPr>
            <a:defRPr lang="en-US" cap="none" sz="800" b="0" i="0" u="none" baseline="0">
              <a:latin typeface="Arial"/>
              <a:ea typeface="Arial"/>
              <a:cs typeface="Arial"/>
            </a:defRPr>
          </a:pPr>
        </a:p>
      </c:txPr>
    </c:legend>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34</xdr:row>
      <xdr:rowOff>28575</xdr:rowOff>
    </xdr:from>
    <xdr:to>
      <xdr:col>14</xdr:col>
      <xdr:colOff>457200</xdr:colOff>
      <xdr:row>60</xdr:row>
      <xdr:rowOff>38100</xdr:rowOff>
    </xdr:to>
    <xdr:graphicFrame>
      <xdr:nvGraphicFramePr>
        <xdr:cNvPr id="1" name="Chart 1"/>
        <xdr:cNvGraphicFramePr/>
      </xdr:nvGraphicFramePr>
      <xdr:xfrm>
        <a:off x="3295650" y="6829425"/>
        <a:ext cx="4876800" cy="4352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O62"/>
  <sheetViews>
    <sheetView tabSelected="1" zoomScale="75" zoomScaleNormal="75" workbookViewId="0" topLeftCell="A1">
      <selection activeCell="S1" sqref="S1"/>
    </sheetView>
  </sheetViews>
  <sheetFormatPr defaultColWidth="12.57421875" defaultRowHeight="12.75"/>
  <cols>
    <col min="1" max="2" width="11.57421875" style="0" customWidth="1"/>
    <col min="3" max="15" width="7.7109375" style="0" customWidth="1"/>
    <col min="16" max="16384" width="11.57421875" style="0" customWidth="1"/>
  </cols>
  <sheetData>
    <row r="1" spans="1:15" ht="39">
      <c r="A1" s="1" t="s">
        <v>0</v>
      </c>
      <c r="B1" s="1"/>
      <c r="C1" s="1"/>
      <c r="D1" s="1"/>
      <c r="E1" s="1"/>
      <c r="F1" s="1"/>
      <c r="G1" s="1"/>
      <c r="H1" s="1"/>
      <c r="I1" s="1"/>
      <c r="J1" s="1"/>
      <c r="K1" s="1"/>
      <c r="L1" s="1"/>
      <c r="M1" s="1"/>
      <c r="N1" s="1"/>
      <c r="O1" s="1"/>
    </row>
    <row r="2" spans="1:15" ht="19.5">
      <c r="A2" s="2" t="s">
        <v>1</v>
      </c>
      <c r="B2" s="2"/>
      <c r="C2" s="2"/>
      <c r="D2" s="2"/>
      <c r="E2" s="2"/>
      <c r="F2" s="2"/>
      <c r="G2" s="2"/>
      <c r="H2" s="2"/>
      <c r="I2" s="2"/>
      <c r="J2" s="2"/>
      <c r="K2" s="2"/>
      <c r="L2" s="2"/>
      <c r="M2" s="2"/>
      <c r="N2" s="2"/>
      <c r="O2" s="2"/>
    </row>
    <row r="4" spans="1:15" ht="24.75">
      <c r="A4" s="3" t="s">
        <v>2</v>
      </c>
      <c r="B4" s="3"/>
      <c r="C4" s="3"/>
      <c r="D4" s="3"/>
      <c r="E4" s="3"/>
      <c r="F4" s="3"/>
      <c r="G4" s="3"/>
      <c r="H4" s="3"/>
      <c r="I4" s="3"/>
      <c r="J4" s="3"/>
      <c r="K4" s="3"/>
      <c r="L4" s="3"/>
      <c r="M4" s="3"/>
      <c r="N4" s="3"/>
      <c r="O4" s="3"/>
    </row>
    <row r="5" spans="1:15" ht="13.5">
      <c r="A5" s="4" t="s">
        <v>3</v>
      </c>
      <c r="B5" s="4"/>
      <c r="C5" s="4"/>
      <c r="D5" s="4"/>
      <c r="E5" s="4"/>
      <c r="F5" s="4"/>
      <c r="G5" s="4"/>
      <c r="H5" s="4"/>
      <c r="I5" s="4"/>
      <c r="J5" s="4"/>
      <c r="K5" s="4"/>
      <c r="L5" s="4"/>
      <c r="M5" s="4"/>
      <c r="N5" s="4"/>
      <c r="O5" s="4"/>
    </row>
    <row r="7" spans="1:15" ht="12.75">
      <c r="A7" s="5" t="s">
        <v>4</v>
      </c>
      <c r="B7" s="5"/>
      <c r="C7" s="6">
        <v>100</v>
      </c>
      <c r="D7" s="6"/>
      <c r="E7" s="5" t="s">
        <v>5</v>
      </c>
      <c r="F7" s="7" t="s">
        <v>6</v>
      </c>
      <c r="G7" s="7"/>
      <c r="H7" s="7"/>
      <c r="I7" s="7"/>
      <c r="J7" s="7"/>
      <c r="K7" s="7"/>
      <c r="L7" s="7"/>
      <c r="M7" s="7"/>
      <c r="N7" s="7"/>
      <c r="O7" s="7"/>
    </row>
    <row r="8" spans="1:15" ht="24.75">
      <c r="A8" s="8" t="s">
        <v>7</v>
      </c>
      <c r="B8" s="8"/>
      <c r="C8" s="9">
        <v>-30</v>
      </c>
      <c r="D8" s="9"/>
      <c r="E8" s="8" t="s">
        <v>8</v>
      </c>
      <c r="F8" s="7" t="s">
        <v>9</v>
      </c>
      <c r="G8" s="7"/>
      <c r="H8" s="7"/>
      <c r="I8" s="7"/>
      <c r="J8" s="7"/>
      <c r="K8" s="7"/>
      <c r="L8" s="7"/>
      <c r="M8" s="7"/>
      <c r="N8" s="7"/>
      <c r="O8" s="7"/>
    </row>
    <row r="9" spans="1:15" ht="24.75">
      <c r="A9" s="10" t="s">
        <v>10</v>
      </c>
      <c r="B9" s="10"/>
      <c r="C9" s="11">
        <v>290</v>
      </c>
      <c r="D9" s="11"/>
      <c r="E9" s="10" t="s">
        <v>11</v>
      </c>
      <c r="F9" s="7" t="s">
        <v>12</v>
      </c>
      <c r="G9" s="7"/>
      <c r="H9" s="7"/>
      <c r="I9" s="7"/>
      <c r="J9" s="7"/>
      <c r="K9" s="7"/>
      <c r="L9" s="7"/>
      <c r="M9" s="7"/>
      <c r="N9" s="7"/>
      <c r="O9" s="7"/>
    </row>
    <row r="11" spans="1:15" ht="44.25" customHeight="1">
      <c r="A11" s="12" t="s">
        <v>13</v>
      </c>
      <c r="B11" s="13" t="s">
        <v>14</v>
      </c>
      <c r="C11" s="14" t="s">
        <v>15</v>
      </c>
      <c r="D11" s="15" t="s">
        <v>16</v>
      </c>
      <c r="E11" s="15" t="s">
        <v>17</v>
      </c>
      <c r="F11" s="15" t="s">
        <v>18</v>
      </c>
      <c r="G11" s="16" t="s">
        <v>19</v>
      </c>
      <c r="H11" s="14" t="s">
        <v>20</v>
      </c>
      <c r="I11" s="15" t="s">
        <v>21</v>
      </c>
      <c r="J11" s="15" t="s">
        <v>22</v>
      </c>
      <c r="K11" s="16" t="s">
        <v>23</v>
      </c>
      <c r="L11" s="15" t="s">
        <v>24</v>
      </c>
      <c r="M11" s="15" t="s">
        <v>25</v>
      </c>
      <c r="N11" s="15" t="s">
        <v>26</v>
      </c>
      <c r="O11" s="16" t="s">
        <v>27</v>
      </c>
    </row>
    <row r="12" spans="1:15" ht="12.75">
      <c r="A12" s="17"/>
      <c r="B12" s="18"/>
      <c r="C12" s="19" t="s">
        <v>28</v>
      </c>
      <c r="D12" s="19"/>
      <c r="E12" s="19"/>
      <c r="F12" s="19"/>
      <c r="G12" s="19"/>
      <c r="H12" s="20">
        <v>0</v>
      </c>
      <c r="I12" s="21">
        <v>0</v>
      </c>
      <c r="J12" s="21"/>
      <c r="K12" s="22"/>
      <c r="L12" s="20">
        <f>C8</f>
        <v>-30</v>
      </c>
      <c r="M12" s="21"/>
      <c r="N12" s="21"/>
      <c r="O12" s="22"/>
    </row>
    <row r="13" spans="1:15" ht="12.75">
      <c r="A13" s="23"/>
      <c r="B13" s="24"/>
      <c r="C13" s="25"/>
      <c r="D13" s="26"/>
      <c r="E13" s="26"/>
      <c r="F13" s="26"/>
      <c r="G13" s="26"/>
      <c r="H13" s="27">
        <f>H12+C13</f>
        <v>0</v>
      </c>
      <c r="I13" s="28">
        <f>IF(ISNUMBER(I12),IF(AND(ISBLANK(D13),C13&gt;0),"#No NF",10*LOG10(10^(I12/10)+(10^(IF(ISBLANK(D13),-C13,D13)/10)-1)/10^(H12/10))),"")</f>
        <v>0</v>
      </c>
      <c r="J13" s="28">
        <f>IF(AND(J12="",E13=""),"",IF(E13="",C13+J12,IF(J12="",E13,-10*LOG10(10^(-(C13+J12)/10)+10^(-E13/10)))))</f>
      </c>
      <c r="K13" s="29">
        <f>IF(AND(K12="",F13=""),"",IF(F13="",C13+K12,IF(K12="",F13,-10*LOG10(10^(-(C13+K12)/10)+10^(-F13/10)))))</f>
      </c>
      <c r="L13" s="27">
        <f>L12+C13</f>
        <v>-30</v>
      </c>
      <c r="M13" s="28">
        <f>IF(ISNUMBER(I13),10*LOG10(((10^(I13/10)-1)*290+$C$9)*1.3799999999999998E-23*$C$7*1000000000)+H13,"")</f>
        <v>-93.97722915699808</v>
      </c>
      <c r="N13" s="28">
        <f>IF(E13="","",L13-3*(E13-L13))</f>
      </c>
      <c r="O13" s="29">
        <f>IF(F13="","",L13-2*(F13-L13))</f>
      </c>
    </row>
    <row r="14" spans="1:15" ht="12.75">
      <c r="A14" s="30" t="s">
        <v>29</v>
      </c>
      <c r="B14" s="31"/>
      <c r="C14" s="32"/>
      <c r="D14" s="33"/>
      <c r="E14" s="33"/>
      <c r="F14" s="33"/>
      <c r="G14" s="33"/>
      <c r="H14" s="34">
        <f>H13+C14</f>
        <v>0</v>
      </c>
      <c r="I14" s="35">
        <f>IF(ISNUMBER(I13),IF(AND(ISBLANK(D14),C14&gt;0),"#No NF",10*LOG10(10^(I13/10)+(10^(IF(ISBLANK(D14),-C14,D14)/10)-1)/10^(H13/10))),"")</f>
        <v>0</v>
      </c>
      <c r="J14" s="36">
        <f>IF(AND(J13="",E14=""),"",IF(E14="",C14+J13,IF(J13="",E14,-10*LOG10(10^(-(C14+J13)/10)+10^(-E14/10)))))</f>
      </c>
      <c r="K14" s="37">
        <f>IF(AND(K13="",F14=""),"",IF(F14="",C14+K13,IF(K13="",F14,-10*LOG10(10^(-(C14+K13)/10)+10^(-F14/10)))))</f>
      </c>
      <c r="L14" s="34">
        <f>L13+C14</f>
        <v>-30</v>
      </c>
      <c r="M14" s="35">
        <f>IF(ISNUMBER(I14),10*LOG10(((10^(I14/10)-1)*290+$C$9)*1.3799999999999998E-23*$C$7*1000000000)+H14,"")</f>
        <v>-93.97722915699808</v>
      </c>
      <c r="N14" s="36">
        <f>IF(E14="","",L14-3*(E14-L14))</f>
      </c>
      <c r="O14" s="37">
        <f>IF(F14="","",L14-2*(F14-L14))</f>
      </c>
    </row>
    <row r="15" spans="1:15" ht="12.75">
      <c r="A15" s="30" t="s">
        <v>30</v>
      </c>
      <c r="B15" s="31" t="s">
        <v>31</v>
      </c>
      <c r="C15" s="32"/>
      <c r="D15" s="33"/>
      <c r="E15" s="33"/>
      <c r="F15" s="33"/>
      <c r="G15" s="33"/>
      <c r="H15" s="34">
        <f>H14+C15</f>
        <v>0</v>
      </c>
      <c r="I15" s="35">
        <f>IF(ISNUMBER(I14),IF(AND(ISBLANK(D15),C15&gt;0),"#No NF",10*LOG10(10^(I14/10)+(10^(IF(ISBLANK(D15),-C15,D15)/10)-1)/10^(H14/10))),"")</f>
        <v>0</v>
      </c>
      <c r="J15" s="36">
        <f>IF(AND(J14="",E15=""),"",IF(E15="",C15+J14,IF(J14="",E15,-10*LOG10(10^(-(C15+J14)/10)+10^(-E15/10)))))</f>
      </c>
      <c r="K15" s="37">
        <f>IF(AND(K14="",F15=""),"",IF(F15="",C15+K14,IF(K14="",F15,-10*LOG10(10^(-(C15+K14)/10)+10^(-F15/10)))))</f>
      </c>
      <c r="L15" s="34">
        <f>L14+C15</f>
        <v>-30</v>
      </c>
      <c r="M15" s="35">
        <f>IF(ISNUMBER(I15),10*LOG10(((10^(I15/10)-1)*290+$C$9)*1.3799999999999998E-23*$C$7*1000000000)+H15,"")</f>
        <v>-93.97722915699808</v>
      </c>
      <c r="N15" s="36">
        <f>IF(E15="","",L15-3*(E15-L15))</f>
      </c>
      <c r="O15" s="37">
        <f>IF(F15="","",L15-2*(F15-L15))</f>
      </c>
    </row>
    <row r="16" spans="1:15" ht="12.75">
      <c r="A16" s="30"/>
      <c r="B16" s="31"/>
      <c r="C16" s="32"/>
      <c r="D16" s="33"/>
      <c r="E16" s="33"/>
      <c r="F16" s="33"/>
      <c r="G16" s="33"/>
      <c r="H16" s="34">
        <f>H15+C16</f>
        <v>0</v>
      </c>
      <c r="I16" s="35">
        <f>IF(ISNUMBER(I15),IF(AND(ISBLANK(D16),C16&gt;0),"#No NF",10*LOG10(10^(I15/10)+(10^(IF(ISBLANK(D16),-C16,D16)/10)-1)/10^(H15/10))),"")</f>
        <v>0</v>
      </c>
      <c r="J16" s="36">
        <f>IF(AND(J15="",E16=""),"",IF(E16="",C16+J15,IF(J15="",E16,-10*LOG10(10^(-(C16+J15)/10)+10^(-E16/10)))))</f>
      </c>
      <c r="K16" s="37">
        <f>IF(AND(K15="",F16=""),"",IF(F16="",C16+K15,IF(K15="",F16,-10*LOG10(10^(-(C16+K15)/10)+10^(-F16/10)))))</f>
      </c>
      <c r="L16" s="34">
        <f>L15+C16</f>
        <v>-30</v>
      </c>
      <c r="M16" s="35">
        <f>IF(ISNUMBER(I16),10*LOG10(((10^(I16/10)-1)*290+$C$9)*1.3799999999999998E-23*$C$7*1000000000)+H16,"")</f>
        <v>-93.97722915699808</v>
      </c>
      <c r="N16" s="36">
        <f>IF(E16="","",L16-3*(E16-L16))</f>
      </c>
      <c r="O16" s="37">
        <f>IF(F16="","",L16-2*(F16-L16))</f>
      </c>
    </row>
    <row r="17" spans="1:15" ht="12.75">
      <c r="A17" s="30" t="s">
        <v>32</v>
      </c>
      <c r="B17" s="31" t="s">
        <v>32</v>
      </c>
      <c r="C17" s="32">
        <v>15</v>
      </c>
      <c r="D17" s="33">
        <v>0.8</v>
      </c>
      <c r="E17" s="33">
        <v>20</v>
      </c>
      <c r="F17" s="33">
        <v>30</v>
      </c>
      <c r="G17" s="33">
        <v>10</v>
      </c>
      <c r="H17" s="34">
        <f>H16+C17</f>
        <v>15</v>
      </c>
      <c r="I17" s="35">
        <f>IF(ISNUMBER(I16),IF(AND(ISBLANK(D17),C17&gt;0),"#No NF",10*LOG10(10^(I16/10)+(10^(IF(ISBLANK(D17),-C17,D17)/10)-1)/10^(H16/10))),"")</f>
        <v>0.8000000000000002</v>
      </c>
      <c r="J17" s="36">
        <f>IF(AND(J16="",E17=""),"",IF(E17="",C17+J16,IF(J16="",E17,-10*LOG10(10^(-(C17+J16)/10)+10^(-E17/10)))))</f>
        <v>20</v>
      </c>
      <c r="K17" s="37">
        <f>IF(AND(K16="",F17=""),"",IF(F17="",C17+K16,IF(K16="",F17,-10*LOG10(10^(-(C17+K16)/10)+10^(-F17/10)))))</f>
        <v>30</v>
      </c>
      <c r="L17" s="34">
        <f>L16+C17</f>
        <v>-15</v>
      </c>
      <c r="M17" s="35">
        <f>IF(ISNUMBER(I17),10*LOG10(((10^(I17/10)-1)*290+$C$9)*1.3799999999999998E-23*$C$7*1000000000)+H17,"")</f>
        <v>-78.17722915699807</v>
      </c>
      <c r="N17" s="36">
        <f>IF(E17="","",L17-3*(E17-L17))</f>
        <v>-120</v>
      </c>
      <c r="O17" s="37">
        <f>IF(F17="","",L17-2*(F17-L17))</f>
        <v>-105</v>
      </c>
    </row>
    <row r="18" spans="1:15" ht="12.75">
      <c r="A18" s="30" t="s">
        <v>33</v>
      </c>
      <c r="B18" s="31" t="s">
        <v>34</v>
      </c>
      <c r="C18" s="32">
        <v>-1</v>
      </c>
      <c r="D18" s="33"/>
      <c r="E18" s="33"/>
      <c r="F18" s="33"/>
      <c r="G18" s="33"/>
      <c r="H18" s="34">
        <f>H17+C18</f>
        <v>14</v>
      </c>
      <c r="I18" s="35">
        <f>IF(ISNUMBER(I17),IF(AND(ISBLANK(D18),C18&gt;0),"#No NF",10*LOG10(10^(I17/10)+(10^(IF(ISBLANK(D18),-C18,D18)/10)-1)/10^(H17/10))),"")</f>
        <v>0.8294770691222957</v>
      </c>
      <c r="J18" s="36">
        <f>IF(AND(J17="",E18=""),"",IF(E18="",C18+J17,IF(J17="",E18,-10*LOG10(10^(-(C18+J17)/10)+10^(-E18/10)))))</f>
        <v>19</v>
      </c>
      <c r="K18" s="37">
        <f>IF(AND(K17="",F18=""),"",IF(F18="",C18+K17,IF(K17="",F18,-10*LOG10(10^(-(C18+K17)/10)+10^(-F18/10)))))</f>
        <v>29</v>
      </c>
      <c r="L18" s="34">
        <f>L17+C18</f>
        <v>-16</v>
      </c>
      <c r="M18" s="35">
        <f>IF(ISNUMBER(I18),10*LOG10(((10^(I18/10)-1)*290+$C$9)*1.3799999999999998E-23*$C$7*1000000000)+H18,"")</f>
        <v>-79.14775208787579</v>
      </c>
      <c r="N18" s="36">
        <f>IF(E18="","",L18-3*(E18-L18))</f>
      </c>
      <c r="O18" s="37">
        <f>IF(F18="","",L18-2*(F18-L18))</f>
      </c>
    </row>
    <row r="19" spans="1:15" ht="12.75">
      <c r="A19" s="30" t="s">
        <v>35</v>
      </c>
      <c r="B19" s="31" t="s">
        <v>36</v>
      </c>
      <c r="C19" s="32">
        <v>15</v>
      </c>
      <c r="D19" s="33">
        <v>2</v>
      </c>
      <c r="E19" s="33">
        <v>23</v>
      </c>
      <c r="F19" s="33">
        <v>43</v>
      </c>
      <c r="G19" s="33">
        <v>13</v>
      </c>
      <c r="H19" s="34">
        <f>H18+C19</f>
        <v>29</v>
      </c>
      <c r="I19" s="35">
        <f>IF(ISNUMBER(I18),IF(AND(ISBLANK(D19),C19&gt;0),"#No NF",10*LOG10(10^(I18/10)+(10^(IF(ISBLANK(D19),-C19,D19)/10)-1)/10^(H18/10))),"")</f>
        <v>0.9122272765426802</v>
      </c>
      <c r="J19" s="36">
        <f>IF(AND(J18="",E19=""),"",IF(E19="",C19+J18,IF(J18="",E19,-10*LOG10(10^(-(C19+J18)/10)+10^(-E19/10)))))</f>
        <v>22.66804380011572</v>
      </c>
      <c r="K19" s="37">
        <f>IF(AND(K18="",F19=""),"",IF(F19="",C19+K18,IF(K18="",F19,-10*LOG10(10^(-(C19+K18)/10)+10^(-F19/10)))))</f>
        <v>40.46098108956133</v>
      </c>
      <c r="L19" s="34">
        <f>L18+C19</f>
        <v>-1</v>
      </c>
      <c r="M19" s="35">
        <f>IF(ISNUMBER(I19),10*LOG10(((10^(I19/10)-1)*290+$C$9)*1.3799999999999998E-23*$C$7*1000000000)+H19,"")</f>
        <v>-64.0650018804554</v>
      </c>
      <c r="N19" s="36">
        <f>IF(E19="","",L19-3*(E19-L19))</f>
        <v>-73</v>
      </c>
      <c r="O19" s="37">
        <f>IF(F19="","",L19-2*(F19-L19))</f>
        <v>-89</v>
      </c>
    </row>
    <row r="20" spans="1:15" ht="12.75">
      <c r="A20" s="30" t="s">
        <v>37</v>
      </c>
      <c r="B20" s="31" t="s">
        <v>38</v>
      </c>
      <c r="C20" s="32">
        <v>-2</v>
      </c>
      <c r="D20" s="33"/>
      <c r="E20" s="33"/>
      <c r="F20" s="33"/>
      <c r="G20" s="33"/>
      <c r="H20" s="34">
        <f>H19+C20</f>
        <v>27</v>
      </c>
      <c r="I20" s="35">
        <f>IF(ISNUMBER(I19),IF(AND(ISBLANK(D20),C20&gt;0),"#No NF",10*LOG10(10^(I19/10)+(10^(IF(ISBLANK(D20),-C20,D20)/10)-1)/10^(H19/10))),"")</f>
        <v>0.9148185221661123</v>
      </c>
      <c r="J20" s="36">
        <f>IF(AND(J19="",E20=""),"",IF(E20="",C20+J19,IF(J19="",E20,-10*LOG10(10^(-(C20+J19)/10)+10^(-E20/10)))))</f>
        <v>20.66804380011572</v>
      </c>
      <c r="K20" s="37">
        <f>IF(AND(K19="",F20=""),"",IF(F20="",C20+K19,IF(K19="",F20,-10*LOG10(10^(-(C20+K19)/10)+10^(-F20/10)))))</f>
        <v>38.46098108956133</v>
      </c>
      <c r="L20" s="34">
        <f>L19+C20</f>
        <v>-3</v>
      </c>
      <c r="M20" s="35">
        <f>IF(ISNUMBER(I20),10*LOG10(((10^(I20/10)-1)*290+$C$9)*1.3799999999999998E-23*$C$7*1000000000)+H20,"")</f>
        <v>-66.06241063483196</v>
      </c>
      <c r="N20" s="36">
        <f>IF(E20="","",L20-3*(E20-L20))</f>
      </c>
      <c r="O20" s="37">
        <f>IF(F20="","",L20-2*(F20-L20))</f>
      </c>
    </row>
    <row r="21" spans="1:15" ht="12.75">
      <c r="A21" s="30" t="s">
        <v>39</v>
      </c>
      <c r="B21" s="31" t="s">
        <v>40</v>
      </c>
      <c r="C21" s="32">
        <v>-8</v>
      </c>
      <c r="D21" s="33"/>
      <c r="E21" s="33">
        <v>15</v>
      </c>
      <c r="F21" s="33">
        <v>40</v>
      </c>
      <c r="G21" s="33">
        <v>5</v>
      </c>
      <c r="H21" s="34">
        <f>H20+C21</f>
        <v>19</v>
      </c>
      <c r="I21" s="35">
        <f>IF(ISNUMBER(I20),IF(AND(ISBLANK(D21),C21&gt;0),"#No NF",10*LOG10(10^(I20/10)+(10^(IF(ISBLANK(D21),-C21,D21)/10)-1)/10^(H20/10))),"")</f>
        <v>0.9519297402655531</v>
      </c>
      <c r="J21" s="36">
        <f>IF(AND(J20="",E21=""),"",IF(E21="",C21+J20,IF(J20="",E21,-10*LOG10(10^(-(C21+J20)/10)+10^(-E21/10)))))</f>
        <v>10.669048086368143</v>
      </c>
      <c r="K21" s="37">
        <f>IF(AND(K20="",F21=""),"",IF(F21="",C21+K20,IF(K20="",F21,-10*LOG10(10^(-(C21+K20)/10)+10^(-F21/10)))))</f>
        <v>30.003065445317386</v>
      </c>
      <c r="L21" s="34">
        <f>L20+C21</f>
        <v>-11</v>
      </c>
      <c r="M21" s="35">
        <f>IF(ISNUMBER(I21),10*LOG10(((10^(I21/10)-1)*290+$C$9)*1.3799999999999998E-23*$C$7*1000000000)+H21,"")</f>
        <v>-74.02529941673254</v>
      </c>
      <c r="N21" s="36">
        <f>IF(E21="","",L21-3*(E21-L21))</f>
        <v>-89</v>
      </c>
      <c r="O21" s="37">
        <f>IF(F21="","",L21-2*(F21-L21))</f>
        <v>-113</v>
      </c>
    </row>
    <row r="22" spans="1:15" ht="12.75">
      <c r="A22" s="30" t="s">
        <v>33</v>
      </c>
      <c r="B22" s="31" t="s">
        <v>34</v>
      </c>
      <c r="C22" s="32">
        <v>-3</v>
      </c>
      <c r="D22" s="33"/>
      <c r="E22" s="33"/>
      <c r="F22" s="33"/>
      <c r="G22" s="33"/>
      <c r="H22" s="34">
        <f>H21+C22</f>
        <v>16</v>
      </c>
      <c r="I22" s="35">
        <f>IF(ISNUMBER(I21),IF(AND(ISBLANK(D22),C22&gt;0),"#No NF",10*LOG10(10^(I21/10)+(10^(IF(ISBLANK(D22),-C22,D22)/10)-1)/10^(H21/10))),"")</f>
        <v>0.9954160711947864</v>
      </c>
      <c r="J22" s="36">
        <f>IF(AND(J21="",E22=""),"",IF(E22="",C22+J21,IF(J21="",E22,-10*LOG10(10^(-(C22+J21)/10)+10^(-E22/10)))))</f>
        <v>7.669048086368143</v>
      </c>
      <c r="K22" s="37">
        <f>IF(AND(K21="",F22=""),"",IF(F22="",C22+K21,IF(K21="",F22,-10*LOG10(10^(-(C22+K21)/10)+10^(-F22/10)))))</f>
        <v>27.003065445317386</v>
      </c>
      <c r="L22" s="34">
        <f>L21+C22</f>
        <v>-14</v>
      </c>
      <c r="M22" s="35">
        <f>IF(ISNUMBER(I22),10*LOG10(((10^(I22/10)-1)*290+$C$9)*1.3799999999999998E-23*$C$7*1000000000)+H22,"")</f>
        <v>-76.98181308580328</v>
      </c>
      <c r="N22" s="36">
        <f>IF(E22="","",L22-3*(E22-L22))</f>
      </c>
      <c r="O22" s="37">
        <f>IF(F22="","",L22-2*(F22-L22))</f>
      </c>
    </row>
    <row r="23" spans="1:15" ht="12.75">
      <c r="A23" s="30" t="s">
        <v>37</v>
      </c>
      <c r="B23" s="31" t="s">
        <v>38</v>
      </c>
      <c r="C23" s="32">
        <v>-2</v>
      </c>
      <c r="D23" s="33"/>
      <c r="E23" s="33"/>
      <c r="F23" s="33"/>
      <c r="G23" s="33"/>
      <c r="H23" s="34">
        <f>H22+C23</f>
        <v>14</v>
      </c>
      <c r="I23" s="35">
        <f>IF(ISNUMBER(I22),IF(AND(ISBLANK(D23),C23&gt;0),"#No NF",10*LOG10(10^(I22/10)+(10^(IF(ISBLANK(D23),-C23,D23)/10)-1)/10^(H22/10))),"")</f>
        <v>1.0458583520225915</v>
      </c>
      <c r="J23" s="36">
        <f>IF(AND(J22="",E23=""),"",IF(E23="",C23+J22,IF(J22="",E23,-10*LOG10(10^(-(C23+J22)/10)+10^(-E23/10)))))</f>
        <v>5.669048086368143</v>
      </c>
      <c r="K23" s="37">
        <f>IF(AND(K22="",F23=""),"",IF(F23="",C23+K22,IF(K22="",F23,-10*LOG10(10^(-(C23+K22)/10)+10^(-F23/10)))))</f>
        <v>25.003065445317386</v>
      </c>
      <c r="L23" s="34">
        <f>L22+C23</f>
        <v>-16</v>
      </c>
      <c r="M23" s="35">
        <f>IF(ISNUMBER(I23),10*LOG10(((10^(I23/10)-1)*290+$C$9)*1.3799999999999998E-23*$C$7*1000000000)+H23,"")</f>
        <v>-78.93137080497547</v>
      </c>
      <c r="N23" s="36">
        <f>IF(E23="","",L23-3*(E23-L23))</f>
      </c>
      <c r="O23" s="37">
        <f>IF(F23="","",L23-2*(F23-L23))</f>
      </c>
    </row>
    <row r="24" spans="1:15" ht="12.75">
      <c r="A24" s="30"/>
      <c r="B24" s="31"/>
      <c r="C24" s="32"/>
      <c r="D24" s="33"/>
      <c r="E24" s="33"/>
      <c r="F24" s="33"/>
      <c r="G24" s="33"/>
      <c r="H24" s="34">
        <f>H23+C24</f>
        <v>14</v>
      </c>
      <c r="I24" s="35">
        <f>IF(ISNUMBER(I23),IF(AND(ISBLANK(D24),C24&gt;0),"#No NF",10*LOG10(10^(I23/10)+(10^(IF(ISBLANK(D24),-C24,D24)/10)-1)/10^(H23/10))),"")</f>
        <v>1.0458583520225915</v>
      </c>
      <c r="J24" s="36">
        <f>IF(AND(J23="",E24=""),"",IF(E24="",C24+J23,IF(J23="",E24,-10*LOG10(10^(-(C24+J23)/10)+10^(-E24/10)))))</f>
        <v>5.669048086368143</v>
      </c>
      <c r="K24" s="37">
        <f>IF(AND(K23="",F24=""),"",IF(F24="",C24+K23,IF(K23="",F24,-10*LOG10(10^(-(C24+K23)/10)+10^(-F24/10)))))</f>
        <v>25.003065445317386</v>
      </c>
      <c r="L24" s="34">
        <f>L23+C24</f>
        <v>-16</v>
      </c>
      <c r="M24" s="35">
        <f>IF(ISNUMBER(I24),10*LOG10(((10^(I24/10)-1)*290+$C$9)*1.3799999999999998E-23*$C$7*1000000000)+H24,"")</f>
        <v>-78.93137080497547</v>
      </c>
      <c r="N24" s="36">
        <f>IF(E24="","",L24-3*(E24-L24))</f>
      </c>
      <c r="O24" s="37">
        <f>IF(F24="","",L24-2*(F24-L24))</f>
      </c>
    </row>
    <row r="25" spans="1:15" ht="12.75">
      <c r="A25" s="30" t="s">
        <v>41</v>
      </c>
      <c r="B25" s="31" t="s">
        <v>36</v>
      </c>
      <c r="C25" s="32">
        <v>15</v>
      </c>
      <c r="D25" s="33">
        <v>4</v>
      </c>
      <c r="E25" s="33">
        <v>25</v>
      </c>
      <c r="F25" s="33">
        <v>45</v>
      </c>
      <c r="G25" s="33">
        <v>5</v>
      </c>
      <c r="H25" s="34">
        <f>H24+C25</f>
        <v>29</v>
      </c>
      <c r="I25" s="35">
        <f>IF(ISNUMBER(I24),IF(AND(ISBLANK(D25),C25&gt;0),"#No NF",10*LOG10(10^(I24/10)+(10^(IF(ISBLANK(D25),-C25,D25)/10)-1)/10^(H24/10))),"")</f>
        <v>1.2466019952519407</v>
      </c>
      <c r="J25" s="36">
        <f>IF(AND(J24="",E25=""),"",IF(E25="",C25+J24,IF(J24="",E25,-10*LOG10(10^(-(C25+J24)/10)+10^(-E25/10)))))</f>
        <v>19.305341217450145</v>
      </c>
      <c r="K25" s="37">
        <f>IF(AND(K24="",F25=""),"",IF(F25="",C25+K24,IF(K24="",F25,-10*LOG10(10^(-(C25+K24)/10)+10^(-F25/10)))))</f>
        <v>38.80901828449924</v>
      </c>
      <c r="L25" s="34">
        <f>L24+C25</f>
        <v>-1</v>
      </c>
      <c r="M25" s="35">
        <f>IF(ISNUMBER(I25),10*LOG10(((10^(I25/10)-1)*290+$C$9)*1.3799999999999998E-23*$C$7*1000000000)+H25,"")</f>
        <v>-63.73062716174614</v>
      </c>
      <c r="N25" s="36">
        <f>IF(E25="","",L25-3*(E25-L25))</f>
        <v>-79</v>
      </c>
      <c r="O25" s="37">
        <f>IF(F25="","",L25-2*(F25-L25))</f>
        <v>-93</v>
      </c>
    </row>
    <row r="26" spans="1:15" ht="12.75">
      <c r="A26" s="30" t="s">
        <v>42</v>
      </c>
      <c r="B26" s="31" t="s">
        <v>43</v>
      </c>
      <c r="C26" s="32">
        <v>4</v>
      </c>
      <c r="D26" s="33">
        <v>5</v>
      </c>
      <c r="E26" s="33">
        <v>25</v>
      </c>
      <c r="F26" s="33">
        <v>50</v>
      </c>
      <c r="G26" s="33">
        <v>5</v>
      </c>
      <c r="H26" s="34">
        <f>H25+C26</f>
        <v>33</v>
      </c>
      <c r="I26" s="35">
        <f>IF(ISNUMBER(I25),IF(AND(ISBLANK(D26),C26&gt;0),"#No NF",10*LOG10(10^(I25/10)+(10^(IF(ISBLANK(D26),-C26,D26)/10)-1)/10^(H25/10))),"")</f>
        <v>1.2554652317133237</v>
      </c>
      <c r="J26" s="36">
        <f>IF(AND(J25="",E26=""),"",IF(E26="",C26+J25,IF(J25="",E26,-10*LOG10(10^(-(C26+J25)/10)+10^(-E26/10)))))</f>
        <v>21.06023078754675</v>
      </c>
      <c r="K26" s="37">
        <f>IF(AND(K25="",F26=""),"",IF(F26="",C26+K25,IF(K25="",F26,-10*LOG10(10^(-(C26+K25)/10)+10^(-F26/10)))))</f>
        <v>42.05011159088062</v>
      </c>
      <c r="L26" s="34">
        <f>L25+C26</f>
        <v>3</v>
      </c>
      <c r="M26" s="35">
        <f>IF(ISNUMBER(I26),10*LOG10(((10^(I26/10)-1)*290+$C$9)*1.3799999999999998E-23*$C$7*1000000000)+H26,"")</f>
        <v>-59.72176392528476</v>
      </c>
      <c r="N26" s="36">
        <f>IF(E26="","",L26-3*(E26-L26))</f>
        <v>-63</v>
      </c>
      <c r="O26" s="37">
        <f>IF(F26="","",L26-2*(F26-L26))</f>
        <v>-91</v>
      </c>
    </row>
    <row r="27" spans="1:15" ht="12.75">
      <c r="A27" s="30"/>
      <c r="B27" s="31"/>
      <c r="C27" s="32"/>
      <c r="D27" s="33"/>
      <c r="E27" s="33"/>
      <c r="F27" s="33"/>
      <c r="G27" s="33"/>
      <c r="H27" s="34">
        <f>H26+C27</f>
        <v>33</v>
      </c>
      <c r="I27" s="35">
        <f>IF(ISNUMBER(I26),IF(AND(ISBLANK(D27),C27&gt;0),"#No NF",10*LOG10(10^(I26/10)+(10^(IF(ISBLANK(D27),-C27,D27)/10)-1)/10^(H26/10))),"")</f>
        <v>1.2554652317133237</v>
      </c>
      <c r="J27" s="36">
        <f>IF(AND(J26="",E27=""),"",IF(E27="",C27+J26,IF(J26="",E27,-10*LOG10(10^(-(C27+J26)/10)+10^(-E27/10)))))</f>
        <v>21.06023078754675</v>
      </c>
      <c r="K27" s="37">
        <f>IF(AND(K26="",F27=""),"",IF(F27="",C27+K26,IF(K26="",F27,-10*LOG10(10^(-(C27+K26)/10)+10^(-F27/10)))))</f>
        <v>42.05011159088062</v>
      </c>
      <c r="L27" s="34">
        <f>L26+C27</f>
        <v>3</v>
      </c>
      <c r="M27" s="35">
        <f>IF(ISNUMBER(I27),10*LOG10(((10^(I27/10)-1)*290+$C$9)*1.3799999999999998E-23*$C$7*1000000000)+H27,"")</f>
        <v>-59.72176392528476</v>
      </c>
      <c r="N27" s="36">
        <f>IF(E27="","",L27-3*(E27-L27))</f>
      </c>
      <c r="O27" s="37">
        <f>IF(F27="","",L27-2*(F27-L27))</f>
      </c>
    </row>
    <row r="28" spans="1:15" ht="12.75">
      <c r="A28" s="30" t="s">
        <v>44</v>
      </c>
      <c r="B28" s="31" t="s">
        <v>45</v>
      </c>
      <c r="C28" s="32">
        <v>-1</v>
      </c>
      <c r="D28" s="33"/>
      <c r="E28" s="33"/>
      <c r="F28" s="33"/>
      <c r="G28" s="33"/>
      <c r="H28" s="34">
        <f>H27+C28</f>
        <v>32</v>
      </c>
      <c r="I28" s="35">
        <f>IF(ISNUMBER(I27),IF(AND(ISBLANK(D28),C28&gt;0),"#No NF",10*LOG10(10^(I27/10)+(10^(IF(ISBLANK(D28),-C28,D28)/10)-1)/10^(H27/10))),"")</f>
        <v>1.2558873083952362</v>
      </c>
      <c r="J28" s="36">
        <f>IF(AND(J27="",E28=""),"",IF(E28="",C28+J27,IF(J27="",E28,-10*LOG10(10^(-(C28+J27)/10)+10^(-E28/10)))))</f>
        <v>20.06023078754675</v>
      </c>
      <c r="K28" s="37">
        <f>IF(AND(K27="",F28=""),"",IF(F28="",C28+K27,IF(K27="",F28,-10*LOG10(10^(-(C28+K27)/10)+10^(-F28/10)))))</f>
        <v>41.05011159088062</v>
      </c>
      <c r="L28" s="34">
        <f>L27+C28</f>
        <v>2</v>
      </c>
      <c r="M28" s="35">
        <f>IF(ISNUMBER(I28),10*LOG10(((10^(I28/10)-1)*290+$C$9)*1.3799999999999998E-23*$C$7*1000000000)+H28,"")</f>
        <v>-60.72134184860283</v>
      </c>
      <c r="N28" s="36">
        <f>IF(E28="","",L28-3*(E28-L28))</f>
      </c>
      <c r="O28" s="37">
        <f>IF(F28="","",L28-2*(F28-L28))</f>
      </c>
    </row>
    <row r="29" spans="1:15" ht="13.5">
      <c r="A29" s="30" t="s">
        <v>46</v>
      </c>
      <c r="B29" s="31" t="s">
        <v>47</v>
      </c>
      <c r="C29" s="32">
        <v>0</v>
      </c>
      <c r="D29" s="33">
        <v>24</v>
      </c>
      <c r="E29" s="33"/>
      <c r="F29" s="33"/>
      <c r="G29" s="33"/>
      <c r="H29" s="34">
        <f>H28+C29</f>
        <v>32</v>
      </c>
      <c r="I29" s="35">
        <f>IF(ISNUMBER(I28),IF(AND(ISBLANK(D29),C29&gt;0),"#No NF",10*LOG10(10^(I28/10)+(10^(IF(ISBLANK(D29),-C29,D29)/10)-1)/10^(H28/10))),"")</f>
        <v>1.7411470784999483</v>
      </c>
      <c r="J29" s="36">
        <f>IF(AND(J28="",E29=""),"",IF(E29="",C29+J28,IF(J28="",E29,-10*LOG10(10^(-(C29+J28)/10)+10^(-E29/10)))))</f>
        <v>20.06023078754675</v>
      </c>
      <c r="K29" s="37">
        <f>IF(AND(K28="",F29=""),"",IF(F29="",C29+K28,IF(K28="",F29,-10*LOG10(10^(-(C29+K28)/10)+10^(-F29/10)))))</f>
        <v>41.05011159088062</v>
      </c>
      <c r="L29" s="34">
        <f>L28+C29</f>
        <v>2</v>
      </c>
      <c r="M29" s="35">
        <f>IF(ISNUMBER(I29),10*LOG10(((10^(I29/10)-1)*290+$C$9)*1.3799999999999998E-23*$C$7*1000000000)+H29,"")</f>
        <v>-60.23608207849813</v>
      </c>
      <c r="N29" s="36">
        <f>IF(E29="","",L29-3*(E29-L29))</f>
      </c>
      <c r="O29" s="37">
        <f>IF(F29="","",L29-2*(F29-L29))</f>
      </c>
    </row>
    <row r="30" spans="1:15" ht="12.75">
      <c r="A30" s="30"/>
      <c r="B30" s="31" t="str">
        <f>"  "</f>
        <v>  </v>
      </c>
      <c r="C30" s="32"/>
      <c r="D30" s="33"/>
      <c r="E30" s="33"/>
      <c r="F30" s="33"/>
      <c r="G30" s="33"/>
      <c r="H30" s="34">
        <f>H29+C30</f>
        <v>32</v>
      </c>
      <c r="I30" s="35">
        <f>IF(ISNUMBER(I29),IF(AND(ISBLANK(D30),C30&gt;0),"#No NF",10*LOG10(10^(I29/10)+(10^(IF(ISBLANK(D30),-C30,D30)/10)-1)/10^(H29/10))),"")</f>
        <v>1.7411470784999483</v>
      </c>
      <c r="J30" s="36">
        <f>IF(AND(J29="",E30=""),"",IF(E30="",C30+J29,IF(J29="",E30,-10*LOG10(10^(-(C30+J29)/10)+10^(-E30/10)))))</f>
        <v>20.06023078754675</v>
      </c>
      <c r="K30" s="37">
        <f>IF(AND(K29="",F30=""),"",IF(F30="",C30+K29,IF(K29="",F30,-10*LOG10(10^(-(C30+K29)/10)+10^(-F30/10)))))</f>
        <v>41.05011159088062</v>
      </c>
      <c r="L30" s="34">
        <f>L29+C30</f>
        <v>2</v>
      </c>
      <c r="M30" s="35">
        <f>IF(ISNUMBER(I30),10*LOG10(((10^(I30/10)-1)*290+$C$9)*1.3799999999999998E-23*$C$7*1000000000)+H30,"")</f>
        <v>-60.23608207849813</v>
      </c>
      <c r="N30" s="36">
        <f>IF(E30="","",L30-3*(E30-L30))</f>
      </c>
      <c r="O30" s="37">
        <f>IF(F30="","",L30-2*(F30-L30))</f>
      </c>
    </row>
    <row r="31" spans="1:15" ht="12.75">
      <c r="A31" s="30"/>
      <c r="B31" s="31" t="str">
        <f>"  "</f>
        <v>  </v>
      </c>
      <c r="C31" s="32"/>
      <c r="D31" s="33"/>
      <c r="E31" s="33"/>
      <c r="F31" s="33"/>
      <c r="G31" s="33"/>
      <c r="H31" s="34">
        <f>H30+C31</f>
        <v>32</v>
      </c>
      <c r="I31" s="35">
        <f>IF(ISNUMBER(I30),IF(AND(ISBLANK(D31),C31&gt;0),"#No NF",10*LOG10(10^(I30/10)+(10^(IF(ISBLANK(D31),-C31,D31)/10)-1)/10^(H30/10))),"")</f>
        <v>1.7411470784999483</v>
      </c>
      <c r="J31" s="36">
        <f>IF(AND(J30="",E31=""),"",IF(E31="",C31+J30,IF(J30="",E31,-10*LOG10(10^(-(C31+J30)/10)+10^(-E31/10)))))</f>
        <v>20.06023078754675</v>
      </c>
      <c r="K31" s="37">
        <f>IF(AND(K30="",F31=""),"",IF(F31="",C31+K30,IF(K30="",F31,-10*LOG10(10^(-(C31+K30)/10)+10^(-F31/10)))))</f>
        <v>41.05011159088062</v>
      </c>
      <c r="L31" s="34">
        <f>L30+C31</f>
        <v>2</v>
      </c>
      <c r="M31" s="35">
        <f>IF(ISNUMBER(I31),10*LOG10(((10^(I31/10)-1)*290+$C$9)*1.3799999999999998E-23*$C$7*1000000000)+H31,"")</f>
        <v>-60.23608207849813</v>
      </c>
      <c r="N31" s="36">
        <f>IF(E31="","",L31-3*(E31-L31))</f>
      </c>
      <c r="O31" s="37">
        <f>IF(F31="","",L31-2*(F31-L31))</f>
      </c>
    </row>
    <row r="32" spans="1:15" ht="12.75">
      <c r="A32" s="30"/>
      <c r="B32" s="31" t="str">
        <f>"  "</f>
        <v>  </v>
      </c>
      <c r="C32" s="32"/>
      <c r="D32" s="33"/>
      <c r="E32" s="33"/>
      <c r="F32" s="33"/>
      <c r="G32" s="33"/>
      <c r="H32" s="34">
        <f>H31+C32</f>
        <v>32</v>
      </c>
      <c r="I32" s="35">
        <f>IF(ISNUMBER(I31),IF(AND(ISBLANK(D32),C32&gt;0),"#No NF",10*LOG10(10^(I31/10)+(10^(IF(ISBLANK(D32),-C32,D32)/10)-1)/10^(H31/10))),"")</f>
        <v>1.7411470784999483</v>
      </c>
      <c r="J32" s="36">
        <f>IF(AND(J31="",E32=""),"",IF(E32="",C32+J31,IF(J31="",E32,-10*LOG10(10^(-(C32+J31)/10)+10^(-E32/10)))))</f>
        <v>20.06023078754675</v>
      </c>
      <c r="K32" s="37">
        <f>IF(AND(K31="",F32=""),"",IF(F32="",C32+K31,IF(K31="",F32,-10*LOG10(10^(-(C32+K31)/10)+10^(-F32/10)))))</f>
        <v>41.05011159088062</v>
      </c>
      <c r="L32" s="34">
        <f>L31+C32</f>
        <v>2</v>
      </c>
      <c r="M32" s="35">
        <f>IF(ISNUMBER(I32),10*LOG10(((10^(I32/10)-1)*290+$C$9)*1.3799999999999998E-23*$C$7*1000000000)+H32,"")</f>
        <v>-60.23608207849813</v>
      </c>
      <c r="N32" s="36">
        <f>IF(E32="","",L32-3*(E32-L32))</f>
      </c>
      <c r="O32" s="37">
        <f>IF(F32="","",L32-2*(F32-L32))</f>
      </c>
    </row>
    <row r="33" spans="1:15" ht="12.75">
      <c r="A33" s="38"/>
      <c r="B33" s="39" t="str">
        <f>"  "</f>
        <v>  </v>
      </c>
      <c r="C33" s="40"/>
      <c r="D33" s="41"/>
      <c r="E33" s="41"/>
      <c r="F33" s="41"/>
      <c r="G33" s="41"/>
      <c r="H33" s="42">
        <f>H32+C33</f>
        <v>32</v>
      </c>
      <c r="I33" s="43">
        <f>IF(ISNUMBER(I32),IF(AND(ISBLANK(D33),C33&gt;0),"#No NF",10*LOG10(10^(I32/10)+(10^(IF(ISBLANK(D33),-C33,D33)/10)-1)/10^(H32/10))),"")</f>
        <v>1.7411470784999483</v>
      </c>
      <c r="J33" s="43">
        <f>IF(AND(J32="",E33=""),"",IF(E33="",C33+J32,IF(J32="",E33,-10*LOG10(10^(-(C33+J32)/10)+10^(-E33/10)))))</f>
        <v>20.06023078754675</v>
      </c>
      <c r="K33" s="44">
        <f>IF(AND(K32="",F33=""),"",IF(F33="",C33+K32,IF(K32="",F33,-10*LOG10(10^(-(C33+K32)/10)+10^(-F33/10)))))</f>
        <v>41.05011159088062</v>
      </c>
      <c r="L33" s="42">
        <f>L32+C33</f>
        <v>2</v>
      </c>
      <c r="M33" s="43">
        <f>IF(ISNUMBER(I33),10*LOG10(((10^(I33/10)-1)*290+$C$9)*1.3799999999999998E-23*$C$7*1000000000)+H33,"")</f>
        <v>-60.23608207849813</v>
      </c>
      <c r="N33" s="43">
        <f>IF(E33="","",L33-3*(E33-L33))</f>
      </c>
      <c r="O33" s="44">
        <f>IF(F33="","",L33-2*(F33-L33))</f>
      </c>
    </row>
    <row r="35" spans="1:5" ht="23.25" customHeight="1">
      <c r="A35" s="45" t="s">
        <v>48</v>
      </c>
      <c r="B35" s="45"/>
      <c r="C35" s="45"/>
      <c r="D35" s="45"/>
      <c r="E35" s="45"/>
    </row>
    <row r="36" spans="1:5" ht="12.75">
      <c r="A36" s="46" t="s">
        <v>49</v>
      </c>
      <c r="B36" s="46"/>
      <c r="C36" s="47">
        <f>H33</f>
        <v>32</v>
      </c>
      <c r="D36" s="47"/>
      <c r="E36" s="46" t="s">
        <v>50</v>
      </c>
    </row>
    <row r="37" spans="1:5" ht="12.75">
      <c r="A37" s="48" t="s">
        <v>51</v>
      </c>
      <c r="B37" s="48"/>
      <c r="C37" s="49">
        <f>I33</f>
        <v>1.7411470784999483</v>
      </c>
      <c r="D37" s="49"/>
      <c r="E37" s="48" t="s">
        <v>50</v>
      </c>
    </row>
    <row r="38" spans="1:5" ht="12.75">
      <c r="A38" s="48" t="s">
        <v>52</v>
      </c>
      <c r="B38" s="48"/>
      <c r="C38" s="49">
        <f>(10^(C37/10)-1)*290</f>
        <v>143.02473615387194</v>
      </c>
      <c r="D38" s="49"/>
      <c r="E38" s="48" t="s">
        <v>11</v>
      </c>
    </row>
    <row r="39" spans="1:5" ht="12.75">
      <c r="A39" s="48" t="s">
        <v>53</v>
      </c>
      <c r="B39" s="48"/>
      <c r="C39" s="49">
        <f>J33-H33</f>
        <v>-11.93976921245325</v>
      </c>
      <c r="D39" s="49"/>
      <c r="E39" s="48" t="s">
        <v>8</v>
      </c>
    </row>
    <row r="40" spans="1:5" ht="12.75">
      <c r="A40" s="48" t="s">
        <v>54</v>
      </c>
      <c r="B40" s="48"/>
      <c r="C40" s="49">
        <f>J33</f>
        <v>20.06023078754675</v>
      </c>
      <c r="D40" s="49"/>
      <c r="E40" s="48" t="s">
        <v>8</v>
      </c>
    </row>
    <row r="41" spans="1:5" ht="12.75">
      <c r="A41" s="48" t="s">
        <v>55</v>
      </c>
      <c r="B41" s="48"/>
      <c r="C41" s="49">
        <f>K33-H33</f>
        <v>9.050111590880618</v>
      </c>
      <c r="D41" s="49"/>
      <c r="E41" s="48" t="s">
        <v>8</v>
      </c>
    </row>
    <row r="42" spans="1:5" ht="12.75">
      <c r="A42" s="50" t="s">
        <v>56</v>
      </c>
      <c r="B42" s="50"/>
      <c r="C42" s="51">
        <f>K33</f>
        <v>41.05011159088062</v>
      </c>
      <c r="D42" s="51"/>
      <c r="E42" s="50" t="s">
        <v>8</v>
      </c>
    </row>
    <row r="44" spans="1:5" ht="12.75">
      <c r="A44" s="52" t="s">
        <v>57</v>
      </c>
      <c r="B44" s="52"/>
      <c r="C44" s="52"/>
      <c r="D44" s="52"/>
      <c r="E44" s="52"/>
    </row>
    <row r="45" spans="1:5" ht="12.75">
      <c r="A45" s="52"/>
      <c r="B45" s="52"/>
      <c r="C45" s="52"/>
      <c r="D45" s="52"/>
      <c r="E45" s="52"/>
    </row>
    <row r="46" spans="1:5" ht="12.75">
      <c r="A46" s="52"/>
      <c r="B46" s="52"/>
      <c r="C46" s="52"/>
      <c r="D46" s="52"/>
      <c r="E46" s="52"/>
    </row>
    <row r="47" spans="1:5" ht="12.75">
      <c r="A47" s="52"/>
      <c r="B47" s="52"/>
      <c r="C47" s="52"/>
      <c r="D47" s="52"/>
      <c r="E47" s="52"/>
    </row>
    <row r="48" spans="1:5" ht="12.75">
      <c r="A48" s="52"/>
      <c r="B48" s="52"/>
      <c r="C48" s="52"/>
      <c r="D48" s="52"/>
      <c r="E48" s="52"/>
    </row>
    <row r="49" spans="1:5" ht="12.75">
      <c r="A49" s="52"/>
      <c r="B49" s="52"/>
      <c r="C49" s="52"/>
      <c r="D49" s="52"/>
      <c r="E49" s="52"/>
    </row>
    <row r="50" spans="1:5" ht="12.75">
      <c r="A50" s="52"/>
      <c r="B50" s="52"/>
      <c r="C50" s="52"/>
      <c r="D50" s="52"/>
      <c r="E50" s="52"/>
    </row>
    <row r="51" spans="1:5" ht="12.75">
      <c r="A51" s="52"/>
      <c r="B51" s="52"/>
      <c r="C51" s="52"/>
      <c r="D51" s="52"/>
      <c r="E51" s="52"/>
    </row>
    <row r="52" spans="1:5" ht="12.75">
      <c r="A52" s="52"/>
      <c r="B52" s="52"/>
      <c r="C52" s="52"/>
      <c r="D52" s="52"/>
      <c r="E52" s="52"/>
    </row>
    <row r="53" spans="1:5" ht="12.75">
      <c r="A53" s="52"/>
      <c r="B53" s="52"/>
      <c r="C53" s="52"/>
      <c r="D53" s="52"/>
      <c r="E53" s="52"/>
    </row>
    <row r="54" spans="1:5" ht="12.75">
      <c r="A54" s="52"/>
      <c r="B54" s="52"/>
      <c r="C54" s="52"/>
      <c r="D54" s="52"/>
      <c r="E54" s="52"/>
    </row>
    <row r="55" spans="1:5" ht="12.75">
      <c r="A55" s="52"/>
      <c r="B55" s="52"/>
      <c r="C55" s="52"/>
      <c r="D55" s="52"/>
      <c r="E55" s="52"/>
    </row>
    <row r="56" spans="1:5" ht="12.75">
      <c r="A56" s="52"/>
      <c r="B56" s="52"/>
      <c r="C56" s="52"/>
      <c r="D56" s="52"/>
      <c r="E56" s="52"/>
    </row>
    <row r="57" spans="1:5" ht="12.75">
      <c r="A57" s="52"/>
      <c r="B57" s="52"/>
      <c r="C57" s="52"/>
      <c r="D57" s="52"/>
      <c r="E57" s="52"/>
    </row>
    <row r="58" spans="1:5" ht="12.75">
      <c r="A58" s="52"/>
      <c r="B58" s="52"/>
      <c r="C58" s="52"/>
      <c r="D58" s="52"/>
      <c r="E58" s="52"/>
    </row>
    <row r="59" spans="1:5" ht="12.75">
      <c r="A59" s="52"/>
      <c r="B59" s="52"/>
      <c r="C59" s="52"/>
      <c r="D59" s="52"/>
      <c r="E59" s="52"/>
    </row>
    <row r="60" spans="1:5" ht="12.75">
      <c r="A60" s="52"/>
      <c r="B60" s="52"/>
      <c r="C60" s="52"/>
      <c r="D60" s="52"/>
      <c r="E60" s="52"/>
    </row>
    <row r="62" spans="1:15" ht="12.75">
      <c r="A62" s="53" t="s">
        <v>58</v>
      </c>
      <c r="B62" s="53"/>
      <c r="C62" s="53"/>
      <c r="D62" s="53"/>
      <c r="E62" s="53"/>
      <c r="F62" s="53"/>
      <c r="G62" s="53"/>
      <c r="H62" s="53"/>
      <c r="I62" s="53"/>
      <c r="J62" s="53"/>
      <c r="K62" s="53"/>
      <c r="L62" s="53"/>
      <c r="M62" s="53"/>
      <c r="N62" s="53"/>
      <c r="O62" s="53"/>
    </row>
  </sheetData>
  <mergeCells count="30">
    <mergeCell ref="A1:O1"/>
    <mergeCell ref="A2:O2"/>
    <mergeCell ref="A4:O4"/>
    <mergeCell ref="A5:O5"/>
    <mergeCell ref="A7:B7"/>
    <mergeCell ref="C7:D7"/>
    <mergeCell ref="F7:O7"/>
    <mergeCell ref="A8:B8"/>
    <mergeCell ref="C8:D8"/>
    <mergeCell ref="F8:O8"/>
    <mergeCell ref="A9:B9"/>
    <mergeCell ref="C9:D9"/>
    <mergeCell ref="F9:O9"/>
    <mergeCell ref="C12:G12"/>
    <mergeCell ref="A35:E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4:E60"/>
  </mergeCells>
  <printOptions/>
  <pageMargins left="0.7875" right="0.7875" top="1.025" bottom="1.025" header="0.7875" footer="0.7875"/>
  <pageSetup firstPageNumber="1" useFirstPageNumber="1" fitToHeight="1" fitToWidth="1" horizontalDpi="300" verticalDpi="300" orientation="portrait" paperSize="9"/>
  <headerFooter alignWithMargins="0">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12.57421875" defaultRowHeight="12.75"/>
  <cols>
    <col min="1" max="16384" width="11.57421875" style="0" customWidth="1"/>
  </cols>
  <sheetData/>
  <printOptions/>
  <pageMargins left="0.7875" right="0.7875" top="1.025" bottom="1.025" header="0.7875" footer="0.7875"/>
  <pageSetup fitToHeight="1" fitToWidth="1"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12.57421875" defaultRowHeight="12.75"/>
  <cols>
    <col min="1" max="16384" width="11.57421875" style="0" customWidth="1"/>
  </cols>
  <sheetData/>
  <printOptions/>
  <pageMargins left="0.7875" right="0.7875" top="1.025" bottom="1.025" header="0.7875" footer="0.7875"/>
  <pageSetup fitToHeight="1" fitToWidth="1"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2007-11-10T09:39:32Z</dcterms:created>
  <dcterms:modified xsi:type="dcterms:W3CDTF">2007-11-11T01:21:31Z</dcterms:modified>
  <cp:category/>
  <cp:version/>
  <cp:contentType/>
  <cp:contentStatus/>
  <cp:revision>5</cp:revision>
</cp:coreProperties>
</file>