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450" windowWidth="10860" windowHeight="8955" activeTab="0"/>
  </bookViews>
  <sheets>
    <sheet name="Readme" sheetId="1" r:id="rId1"/>
    <sheet name="Sheet1" sheetId="2" r:id="rId2"/>
    <sheet name="Sheet2" sheetId="3" r:id="rId3"/>
  </sheets>
  <definedNames/>
  <calcPr fullCalcOnLoad="1"/>
</workbook>
</file>

<file path=xl/sharedStrings.xml><?xml version="1.0" encoding="utf-8"?>
<sst xmlns="http://schemas.openxmlformats.org/spreadsheetml/2006/main" count="180" uniqueCount="49">
  <si>
    <t>Stage</t>
  </si>
  <si>
    <t>Small signal gain</t>
  </si>
  <si>
    <t>dBm</t>
  </si>
  <si>
    <t>combined</t>
  </si>
  <si>
    <t>Bias network resistance</t>
  </si>
  <si>
    <t>Ohms</t>
  </si>
  <si>
    <t>Transistor voltage</t>
  </si>
  <si>
    <t>Small signal transistor gain</t>
  </si>
  <si>
    <t>dB</t>
  </si>
  <si>
    <t>Watts</t>
  </si>
  <si>
    <t>mA/mm</t>
  </si>
  <si>
    <t>amps</t>
  </si>
  <si>
    <t>Drain efficiency</t>
  </si>
  <si>
    <t>PAE</t>
  </si>
  <si>
    <t>Stage Pin</t>
  </si>
  <si>
    <t>Stage Pout</t>
  </si>
  <si>
    <t>Transistor Pin</t>
  </si>
  <si>
    <t>Transistor Pout</t>
  </si>
  <si>
    <t>Gain compression</t>
  </si>
  <si>
    <t>Large signal transistor gain</t>
  </si>
  <si>
    <t>output matching network</t>
  </si>
  <si>
    <t>input matching network</t>
  </si>
  <si>
    <t>Large signal gain</t>
  </si>
  <si>
    <t>Matching network losses</t>
  </si>
  <si>
    <t>Stage gain performance</t>
  </si>
  <si>
    <t>Power added efficiency</t>
  </si>
  <si>
    <t>PDC</t>
  </si>
  <si>
    <t>Pdiss</t>
  </si>
  <si>
    <t>Input Pdiss</t>
  </si>
  <si>
    <t>watts</t>
  </si>
  <si>
    <t>output Pdiss</t>
  </si>
  <si>
    <t>Stage periphery</t>
  </si>
  <si>
    <t>Volts</t>
  </si>
  <si>
    <t>microns</t>
  </si>
  <si>
    <t>%</t>
  </si>
  <si>
    <t>Transistor performance</t>
  </si>
  <si>
    <t>Transistor geometry and bias</t>
  </si>
  <si>
    <t>DC current density</t>
  </si>
  <si>
    <t>DC current</t>
  </si>
  <si>
    <t>Supply voltage</t>
  </si>
  <si>
    <t>Unit gate periphery</t>
  </si>
  <si>
    <t>Number of fingers</t>
  </si>
  <si>
    <t>Bias network dissipation</t>
  </si>
  <si>
    <t>Total amplifier dissipation</t>
  </si>
  <si>
    <t>Watt/mm</t>
  </si>
  <si>
    <t>Periphery ratio</t>
  </si>
  <si>
    <t>Transistor power density</t>
  </si>
  <si>
    <t>Enter # FET fingers, voltage, bias resistors, current density, gain, compression, drain efficiency, matching network loss</t>
  </si>
  <si>
    <t>Enter FET periphery, voltage, bias resistors, current density, gain, compression, matching network loss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</si>
</sst>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s>
  <fonts count="6">
    <font>
      <sz val="10"/>
      <name val="Arial"/>
      <family val="0"/>
    </font>
    <font>
      <sz val="8"/>
      <name val="Arial"/>
      <family val="0"/>
    </font>
    <font>
      <u val="single"/>
      <sz val="10"/>
      <name val="Arial"/>
      <family val="2"/>
    </font>
    <font>
      <u val="single"/>
      <sz val="10"/>
      <color indexed="12"/>
      <name val="Arial"/>
      <family val="0"/>
    </font>
    <font>
      <u val="single"/>
      <sz val="10"/>
      <color indexed="36"/>
      <name val="Arial"/>
      <family val="0"/>
    </font>
    <font>
      <b/>
      <sz val="10"/>
      <name val="Arial"/>
      <family val="2"/>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2" fillId="0" borderId="0" xfId="0" applyFont="1" applyAlignment="1">
      <alignment/>
    </xf>
    <xf numFmtId="0" fontId="2" fillId="0" borderId="0" xfId="0" applyFont="1" applyAlignment="1">
      <alignment/>
    </xf>
    <xf numFmtId="164" fontId="0" fillId="0" borderId="0" xfId="0" applyNumberFormat="1" applyAlignment="1">
      <alignment/>
    </xf>
    <xf numFmtId="0" fontId="0" fillId="0" borderId="1" xfId="0" applyBorder="1" applyAlignment="1">
      <alignment/>
    </xf>
    <xf numFmtId="0" fontId="0" fillId="2" borderId="1" xfId="0" applyFill="1" applyBorder="1" applyAlignment="1">
      <alignment/>
    </xf>
    <xf numFmtId="0" fontId="2" fillId="0" borderId="1" xfId="0" applyFont="1" applyBorder="1" applyAlignment="1">
      <alignment/>
    </xf>
    <xf numFmtId="0" fontId="0" fillId="0" borderId="1" xfId="0" applyFill="1" applyBorder="1" applyAlignment="1">
      <alignment/>
    </xf>
    <xf numFmtId="2" fontId="0" fillId="0" borderId="1" xfId="0" applyNumberFormat="1" applyBorder="1" applyAlignment="1">
      <alignment/>
    </xf>
    <xf numFmtId="165" fontId="0" fillId="0" borderId="1" xfId="0" applyNumberFormat="1" applyBorder="1" applyAlignment="1">
      <alignment/>
    </xf>
    <xf numFmtId="164" fontId="0" fillId="0" borderId="1" xfId="0" applyNumberFormat="1" applyBorder="1" applyAlignment="1">
      <alignment/>
    </xf>
    <xf numFmtId="164" fontId="0" fillId="2" borderId="1" xfId="0" applyNumberFormat="1" applyFill="1" applyBorder="1" applyAlignment="1">
      <alignment/>
    </xf>
    <xf numFmtId="2" fontId="0" fillId="0" borderId="1" xfId="0" applyNumberFormat="1" applyFill="1" applyBorder="1" applyAlignment="1">
      <alignment/>
    </xf>
    <xf numFmtId="166" fontId="0" fillId="0" borderId="1" xfId="0" applyNumberFormat="1" applyBorder="1" applyAlignment="1">
      <alignment/>
    </xf>
    <xf numFmtId="167" fontId="0" fillId="0" borderId="1" xfId="0" applyNumberFormat="1" applyBorder="1" applyAlignment="1">
      <alignment/>
    </xf>
    <xf numFmtId="167" fontId="0" fillId="3" borderId="1" xfId="0" applyNumberFormat="1" applyFill="1" applyBorder="1" applyAlignment="1">
      <alignment/>
    </xf>
    <xf numFmtId="167" fontId="5" fillId="2" borderId="1" xfId="0" applyNumberFormat="1" applyFont="1" applyFill="1" applyBorder="1" applyAlignment="1">
      <alignment/>
    </xf>
    <xf numFmtId="0" fontId="5" fillId="2" borderId="1" xfId="0" applyFont="1" applyFill="1" applyBorder="1" applyAlignment="1">
      <alignment/>
    </xf>
    <xf numFmtId="166" fontId="0" fillId="2" borderId="1" xfId="0" applyNumberFormat="1" applyFill="1" applyBorder="1" applyAlignment="1">
      <alignment/>
    </xf>
    <xf numFmtId="167" fontId="5" fillId="0" borderId="1" xfId="0" applyNumberFormat="1" applyFont="1" applyFill="1" applyBorder="1" applyAlignment="1">
      <alignment/>
    </xf>
    <xf numFmtId="167" fontId="0" fillId="0" borderId="1" xfId="0" applyNumberForma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95250</xdr:rowOff>
    </xdr:from>
    <xdr:to>
      <xdr:col>7</xdr:col>
      <xdr:colOff>200025</xdr:colOff>
      <xdr:row>28</xdr:row>
      <xdr:rowOff>9525</xdr:rowOff>
    </xdr:to>
    <xdr:sp>
      <xdr:nvSpPr>
        <xdr:cNvPr id="1" name="TextBox 1"/>
        <xdr:cNvSpPr txBox="1">
          <a:spLocks noChangeArrowheads="1"/>
        </xdr:cNvSpPr>
      </xdr:nvSpPr>
      <xdr:spPr>
        <a:xfrm>
          <a:off x="352425" y="742950"/>
          <a:ext cx="4114800" cy="3800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Power_amp_designer_101.xls
This spreadsheet can be used to "floor-plan" a power amp design, up to four stages.  
Each stage consists of a FET , an input matching network and an output matching network, and bias resistors.
The worksheets work backwards from the output power that you enter.  The cells that are colored light blue are for entering data, leave the rest of the cells alone or you will void the warrantee!
The two worksheets require slightly different inputs, it's a matter of personal preference.
Matching network losses should be entered as negative numbers (in dB).
More instructions coming soon!
The Unknown Editor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3">
      <selection activeCell="A3" sqref="A3"/>
    </sheetView>
  </sheetViews>
  <sheetFormatPr defaultColWidth="9.140625" defaultRowHeight="12.75"/>
  <sheetData/>
  <printOptions/>
  <pageMargins left="0.75" right="0.75" top="1" bottom="1" header="0.5" footer="0.5"/>
  <pageSetup horizontalDpi="300" verticalDpi="300" orientation="portrait" r:id="rId4"/>
  <drawing r:id="rId3"/>
  <legacyDrawing r:id="rId2"/>
  <oleObjects>
    <oleObject progId="Word.Picture.8" shapeId="2080593" r:id="rId1"/>
  </oleObjects>
</worksheet>
</file>

<file path=xl/worksheets/sheet2.xml><?xml version="1.0" encoding="utf-8"?>
<worksheet xmlns="http://schemas.openxmlformats.org/spreadsheetml/2006/main" xmlns:r="http://schemas.openxmlformats.org/officeDocument/2006/relationships">
  <dimension ref="B1:J44"/>
  <sheetViews>
    <sheetView workbookViewId="0" topLeftCell="A1">
      <selection activeCell="D13" sqref="D13"/>
    </sheetView>
  </sheetViews>
  <sheetFormatPr defaultColWidth="9.140625" defaultRowHeight="12.75"/>
  <cols>
    <col min="1" max="1" width="2.421875" style="0" customWidth="1"/>
    <col min="2" max="2" width="25.7109375" style="0" customWidth="1"/>
    <col min="4" max="4" width="12.421875" style="0" bestFit="1" customWidth="1"/>
    <col min="5" max="5" width="10.00390625" style="0" bestFit="1" customWidth="1"/>
    <col min="8" max="8" width="3.7109375" style="0" customWidth="1"/>
  </cols>
  <sheetData>
    <row r="1" ht="12.75">
      <c r="B1" t="s">
        <v>48</v>
      </c>
    </row>
    <row r="2" spans="2:9" ht="12.75">
      <c r="B2" t="s">
        <v>0</v>
      </c>
      <c r="D2">
        <v>1</v>
      </c>
      <c r="E2">
        <v>2</v>
      </c>
      <c r="F2">
        <v>3</v>
      </c>
      <c r="G2">
        <v>4</v>
      </c>
      <c r="I2" t="s">
        <v>3</v>
      </c>
    </row>
    <row r="3" spans="2:10" ht="12.75">
      <c r="B3" s="6" t="s">
        <v>36</v>
      </c>
      <c r="C3" s="4"/>
      <c r="D3" s="4"/>
      <c r="E3" s="4"/>
      <c r="F3" s="4"/>
      <c r="G3" s="4"/>
      <c r="H3" s="4"/>
      <c r="I3" s="4"/>
      <c r="J3" s="4"/>
    </row>
    <row r="4" spans="2:10" ht="12.75">
      <c r="B4" s="4" t="s">
        <v>41</v>
      </c>
      <c r="C4" s="4"/>
      <c r="D4" s="5">
        <v>4</v>
      </c>
      <c r="E4" s="5">
        <v>8</v>
      </c>
      <c r="F4" s="5">
        <v>16</v>
      </c>
      <c r="G4" s="5">
        <v>32</v>
      </c>
      <c r="H4" s="4"/>
      <c r="I4" s="4">
        <f>SUM(D4:G4)</f>
        <v>60</v>
      </c>
      <c r="J4" s="4"/>
    </row>
    <row r="5" spans="2:10" ht="12.75">
      <c r="B5" s="4" t="s">
        <v>40</v>
      </c>
      <c r="C5" s="4" t="s">
        <v>33</v>
      </c>
      <c r="D5" s="18">
        <v>40</v>
      </c>
      <c r="E5" s="18">
        <v>40</v>
      </c>
      <c r="F5" s="18">
        <v>40</v>
      </c>
      <c r="G5" s="18">
        <v>40</v>
      </c>
      <c r="H5" s="4"/>
      <c r="I5" s="4"/>
      <c r="J5" s="4"/>
    </row>
    <row r="6" spans="2:10" ht="12.75">
      <c r="B6" s="4" t="s">
        <v>31</v>
      </c>
      <c r="C6" s="4" t="s">
        <v>33</v>
      </c>
      <c r="D6" s="13">
        <f>D5*D4</f>
        <v>160</v>
      </c>
      <c r="E6" s="13">
        <f>E5*E4</f>
        <v>320</v>
      </c>
      <c r="F6" s="13">
        <f>F5*F4</f>
        <v>640</v>
      </c>
      <c r="G6" s="13">
        <f>G5*G4</f>
        <v>1280</v>
      </c>
      <c r="H6" s="4"/>
      <c r="I6" s="13">
        <f>SUM(D6:G6)</f>
        <v>2400</v>
      </c>
      <c r="J6" s="4" t="s">
        <v>33</v>
      </c>
    </row>
    <row r="7" spans="2:10" ht="12.75">
      <c r="B7" s="4" t="s">
        <v>45</v>
      </c>
      <c r="C7" s="4"/>
      <c r="D7" s="13"/>
      <c r="E7" s="13">
        <f>E6/D6</f>
        <v>2</v>
      </c>
      <c r="F7" s="13">
        <f>F6/E6</f>
        <v>2</v>
      </c>
      <c r="G7" s="13">
        <f>G6/F6</f>
        <v>2</v>
      </c>
      <c r="H7" s="4"/>
      <c r="I7" s="13"/>
      <c r="J7" s="4"/>
    </row>
    <row r="8" spans="2:10" ht="12.75">
      <c r="B8" s="4" t="s">
        <v>39</v>
      </c>
      <c r="C8" s="7" t="s">
        <v>32</v>
      </c>
      <c r="D8" s="5">
        <v>9</v>
      </c>
      <c r="E8" s="5">
        <v>9</v>
      </c>
      <c r="F8" s="5">
        <v>9</v>
      </c>
      <c r="G8" s="5">
        <v>9</v>
      </c>
      <c r="H8" s="4"/>
      <c r="I8" s="4"/>
      <c r="J8" s="4"/>
    </row>
    <row r="9" spans="2:10" ht="12.75">
      <c r="B9" s="4" t="s">
        <v>4</v>
      </c>
      <c r="C9" s="4" t="s">
        <v>5</v>
      </c>
      <c r="D9" s="5">
        <v>0</v>
      </c>
      <c r="E9" s="5">
        <v>0</v>
      </c>
      <c r="F9" s="5">
        <v>0</v>
      </c>
      <c r="G9" s="5">
        <v>0</v>
      </c>
      <c r="H9" s="4"/>
      <c r="I9" s="4"/>
      <c r="J9" s="4"/>
    </row>
    <row r="10" spans="2:10" ht="12.75">
      <c r="B10" s="4" t="s">
        <v>42</v>
      </c>
      <c r="C10" s="4" t="s">
        <v>9</v>
      </c>
      <c r="D10" s="7">
        <f>D13*D9</f>
        <v>0</v>
      </c>
      <c r="E10" s="7">
        <f>E13*E9</f>
        <v>0</v>
      </c>
      <c r="F10" s="7">
        <f>F13*F9</f>
        <v>0</v>
      </c>
      <c r="G10" s="7">
        <f>G13*G9</f>
        <v>0</v>
      </c>
      <c r="H10" s="4"/>
      <c r="I10" s="13">
        <f>SUM(D10:G10)</f>
        <v>0</v>
      </c>
      <c r="J10" s="4" t="s">
        <v>9</v>
      </c>
    </row>
    <row r="11" spans="2:10" ht="12.75">
      <c r="B11" s="4" t="s">
        <v>6</v>
      </c>
      <c r="C11" s="4" t="s">
        <v>32</v>
      </c>
      <c r="D11" s="5">
        <f>D8-D9*D13</f>
        <v>9</v>
      </c>
      <c r="E11" s="5">
        <f>E8-E9*E13</f>
        <v>9</v>
      </c>
      <c r="F11" s="5">
        <f>F8-F9*F13</f>
        <v>9</v>
      </c>
      <c r="G11" s="5">
        <f>G8-G9*G13</f>
        <v>9</v>
      </c>
      <c r="H11" s="4"/>
      <c r="I11" s="4"/>
      <c r="J11" s="4"/>
    </row>
    <row r="12" spans="2:10" ht="12.75">
      <c r="B12" s="4" t="s">
        <v>37</v>
      </c>
      <c r="C12" s="4" t="s">
        <v>10</v>
      </c>
      <c r="D12" s="5">
        <v>150</v>
      </c>
      <c r="E12" s="5">
        <v>175</v>
      </c>
      <c r="F12" s="5">
        <v>200</v>
      </c>
      <c r="G12" s="5">
        <v>200</v>
      </c>
      <c r="H12" s="4"/>
      <c r="I12" s="4"/>
      <c r="J12" s="4"/>
    </row>
    <row r="13" spans="2:10" ht="12.75">
      <c r="B13" s="4" t="s">
        <v>38</v>
      </c>
      <c r="C13" s="4" t="s">
        <v>11</v>
      </c>
      <c r="D13" s="9">
        <f>D12*D6/1000000</f>
        <v>0.024</v>
      </c>
      <c r="E13" s="9">
        <f>E12*E6/1000000</f>
        <v>0.056</v>
      </c>
      <c r="F13" s="9">
        <f>F12*F6/1000000</f>
        <v>0.128</v>
      </c>
      <c r="G13" s="9">
        <f>G12*G6/1000000</f>
        <v>0.256</v>
      </c>
      <c r="H13" s="4"/>
      <c r="I13" s="9">
        <f>SUM(D13:G13)</f>
        <v>0.464</v>
      </c>
      <c r="J13" s="4" t="s">
        <v>11</v>
      </c>
    </row>
    <row r="15" ht="12.75">
      <c r="B15" s="1" t="s">
        <v>35</v>
      </c>
    </row>
    <row r="16" spans="2:10" ht="12.75">
      <c r="B16" s="4" t="s">
        <v>7</v>
      </c>
      <c r="C16" s="4" t="s">
        <v>8</v>
      </c>
      <c r="D16" s="17">
        <v>7</v>
      </c>
      <c r="E16" s="17">
        <v>7</v>
      </c>
      <c r="F16" s="17">
        <v>7</v>
      </c>
      <c r="G16" s="17">
        <v>7</v>
      </c>
      <c r="H16" s="4"/>
      <c r="I16" s="4">
        <f>SUM(D16:G16)</f>
        <v>28</v>
      </c>
      <c r="J16" s="4" t="s">
        <v>8</v>
      </c>
    </row>
    <row r="17" spans="2:10" ht="12.75">
      <c r="B17" s="4" t="s">
        <v>18</v>
      </c>
      <c r="C17" s="4" t="s">
        <v>8</v>
      </c>
      <c r="D17" s="5">
        <v>0</v>
      </c>
      <c r="E17" s="5">
        <v>-0.5</v>
      </c>
      <c r="F17" s="5">
        <v>-1</v>
      </c>
      <c r="G17" s="5">
        <v>-2</v>
      </c>
      <c r="H17" s="4"/>
      <c r="I17" s="4">
        <f>SUM(D17:G17)</f>
        <v>-3.5</v>
      </c>
      <c r="J17" s="4" t="s">
        <v>8</v>
      </c>
    </row>
    <row r="18" spans="2:10" ht="12.75">
      <c r="B18" s="4" t="s">
        <v>19</v>
      </c>
      <c r="C18" s="4" t="s">
        <v>8</v>
      </c>
      <c r="D18" s="7">
        <f>D16+D17</f>
        <v>7</v>
      </c>
      <c r="E18" s="7">
        <f>E16+E17</f>
        <v>6.5</v>
      </c>
      <c r="F18" s="7">
        <f>F16+F17</f>
        <v>6</v>
      </c>
      <c r="G18" s="7">
        <f>G16+G17</f>
        <v>5</v>
      </c>
      <c r="H18" s="4"/>
      <c r="I18" s="4">
        <f>SUM(D18:G18)</f>
        <v>24.5</v>
      </c>
      <c r="J18" s="4" t="s">
        <v>8</v>
      </c>
    </row>
    <row r="19" spans="2:10" ht="12.75">
      <c r="B19" s="4" t="s">
        <v>16</v>
      </c>
      <c r="C19" s="4" t="s">
        <v>2</v>
      </c>
      <c r="D19" s="8">
        <f>D38+D30</f>
        <v>9.25</v>
      </c>
      <c r="E19" s="8">
        <f>E38+E30</f>
        <v>15.75</v>
      </c>
      <c r="F19" s="8">
        <f>F38+F30</f>
        <v>21.5</v>
      </c>
      <c r="G19" s="8">
        <f>G38+G30</f>
        <v>26</v>
      </c>
      <c r="H19" s="4"/>
      <c r="I19" s="4"/>
      <c r="J19" s="4"/>
    </row>
    <row r="20" spans="2:10" ht="12.75">
      <c r="B20" s="4" t="s">
        <v>17</v>
      </c>
      <c r="C20" s="4" t="s">
        <v>2</v>
      </c>
      <c r="D20" s="8">
        <f>D39-D32</f>
        <v>16.25</v>
      </c>
      <c r="E20" s="8">
        <f>E39-E32</f>
        <v>22.25</v>
      </c>
      <c r="F20" s="8">
        <f>F39-F32</f>
        <v>27.5</v>
      </c>
      <c r="G20" s="8">
        <f>G39-G32</f>
        <v>31</v>
      </c>
      <c r="H20" s="4"/>
      <c r="I20" s="4"/>
      <c r="J20" s="4"/>
    </row>
    <row r="21" spans="2:10" ht="12.75">
      <c r="B21" s="4" t="s">
        <v>16</v>
      </c>
      <c r="C21" s="4" t="s">
        <v>9</v>
      </c>
      <c r="D21" s="10">
        <f aca="true" t="shared" si="0" ref="D21:G22">10^(D19/10)/1000</f>
        <v>0.008413951416451954</v>
      </c>
      <c r="E21" s="10">
        <f t="shared" si="0"/>
        <v>0.03758374042884442</v>
      </c>
      <c r="F21" s="10">
        <f t="shared" si="0"/>
        <v>0.14125375446227542</v>
      </c>
      <c r="G21" s="10">
        <f t="shared" si="0"/>
        <v>0.3981071705534976</v>
      </c>
      <c r="H21" s="4"/>
      <c r="I21" s="4"/>
      <c r="J21" s="4"/>
    </row>
    <row r="22" spans="2:10" ht="12.75">
      <c r="B22" s="4" t="s">
        <v>17</v>
      </c>
      <c r="C22" s="4" t="s">
        <v>9</v>
      </c>
      <c r="D22" s="10">
        <f t="shared" si="0"/>
        <v>0.042169650342858245</v>
      </c>
      <c r="E22" s="10">
        <f t="shared" si="0"/>
        <v>0.1678804018122562</v>
      </c>
      <c r="F22" s="10">
        <f t="shared" si="0"/>
        <v>0.5623413251903493</v>
      </c>
      <c r="G22" s="10">
        <f t="shared" si="0"/>
        <v>1.258925411794168</v>
      </c>
      <c r="H22" s="4"/>
      <c r="I22" s="4"/>
      <c r="J22" s="4"/>
    </row>
    <row r="23" spans="2:10" ht="12.75">
      <c r="B23" s="4" t="s">
        <v>46</v>
      </c>
      <c r="C23" s="4" t="s">
        <v>44</v>
      </c>
      <c r="D23" s="10">
        <f>1000*D22/D6</f>
        <v>0.26356031464286406</v>
      </c>
      <c r="E23" s="10">
        <f>1000*E22/E6</f>
        <v>0.5246262556633006</v>
      </c>
      <c r="F23" s="10">
        <f>1000*F22/F6</f>
        <v>0.8786583206099208</v>
      </c>
      <c r="G23" s="10">
        <f>1000*G22/G6</f>
        <v>0.9835354779641937</v>
      </c>
      <c r="H23" s="4"/>
      <c r="I23" s="4"/>
      <c r="J23" s="4"/>
    </row>
    <row r="24" spans="2:10" ht="12.75">
      <c r="B24" s="4" t="s">
        <v>12</v>
      </c>
      <c r="C24" s="4" t="s">
        <v>34</v>
      </c>
      <c r="D24" s="19">
        <f>D22/D26</f>
        <v>0.1952298626984178</v>
      </c>
      <c r="E24" s="19">
        <f>E22/E26</f>
        <v>0.3330960353417782</v>
      </c>
      <c r="F24" s="19">
        <f>F22/F26</f>
        <v>0.48814351144995594</v>
      </c>
      <c r="G24" s="19">
        <f>G22/G26</f>
        <v>0.5464085988689964</v>
      </c>
      <c r="H24" s="4"/>
      <c r="I24" s="4"/>
      <c r="J24" s="4"/>
    </row>
    <row r="25" spans="2:10" ht="12.75">
      <c r="B25" s="4" t="s">
        <v>25</v>
      </c>
      <c r="C25" s="4" t="s">
        <v>34</v>
      </c>
      <c r="D25" s="14">
        <f>(D22-D21)/D26</f>
        <v>0.15627638391854765</v>
      </c>
      <c r="E25" s="14">
        <f>(E22-E21)/E26</f>
        <v>0.2585251217924837</v>
      </c>
      <c r="F25" s="14">
        <f>(F22-F21)/F26</f>
        <v>0.36552740514589743</v>
      </c>
      <c r="G25" s="20">
        <f>(G22-G21)/G26</f>
        <v>0.37361902831626315</v>
      </c>
      <c r="H25" s="4"/>
      <c r="I25" s="4"/>
      <c r="J25" s="4"/>
    </row>
    <row r="26" spans="2:10" ht="12.75">
      <c r="B26" s="4" t="s">
        <v>26</v>
      </c>
      <c r="C26" s="4" t="s">
        <v>9</v>
      </c>
      <c r="D26" s="10">
        <f>D8*D13-D13^2*D9</f>
        <v>0.216</v>
      </c>
      <c r="E26" s="10">
        <f>E8*E13-E13^2*E9</f>
        <v>0.504</v>
      </c>
      <c r="F26" s="10">
        <f>F8*F13-F13^2*F9</f>
        <v>1.1520000000000001</v>
      </c>
      <c r="G26" s="10">
        <f>G8*G13-G13^2*G9</f>
        <v>2.3040000000000003</v>
      </c>
      <c r="H26" s="4"/>
      <c r="I26" s="10">
        <f>SUM(D26:G26)</f>
        <v>4.176</v>
      </c>
      <c r="J26" s="4" t="s">
        <v>9</v>
      </c>
    </row>
    <row r="27" spans="2:10" ht="12.75">
      <c r="B27" s="4" t="s">
        <v>27</v>
      </c>
      <c r="C27" s="4" t="s">
        <v>9</v>
      </c>
      <c r="D27" s="10">
        <f>D26+D21-D22</f>
        <v>0.1822443010735937</v>
      </c>
      <c r="E27" s="10">
        <f>E26+E21-E22</f>
        <v>0.3737033386165882</v>
      </c>
      <c r="F27" s="10">
        <f>F26+F21-F22</f>
        <v>0.7309124292719262</v>
      </c>
      <c r="G27" s="10">
        <f>G26+G21-G22</f>
        <v>1.4431817587593299</v>
      </c>
      <c r="H27" s="4"/>
      <c r="I27" s="10">
        <f>SUM(D27:G27)</f>
        <v>2.730041827721438</v>
      </c>
      <c r="J27" s="4" t="s">
        <v>9</v>
      </c>
    </row>
    <row r="29" spans="2:10" ht="12.75">
      <c r="B29" s="6" t="s">
        <v>23</v>
      </c>
      <c r="C29" s="4"/>
      <c r="D29" s="4"/>
      <c r="E29" s="4"/>
      <c r="F29" s="4"/>
      <c r="G29" s="4"/>
      <c r="H29" s="4"/>
      <c r="I29" s="4"/>
      <c r="J29" s="4"/>
    </row>
    <row r="30" spans="2:10" ht="12.75">
      <c r="B30" s="4" t="s">
        <v>21</v>
      </c>
      <c r="C30" s="4" t="s">
        <v>8</v>
      </c>
      <c r="D30" s="5">
        <v>-0.25</v>
      </c>
      <c r="E30" s="5">
        <v>-0.25</v>
      </c>
      <c r="F30" s="5">
        <v>-0.5</v>
      </c>
      <c r="G30" s="5">
        <v>-1</v>
      </c>
      <c r="H30" s="4"/>
      <c r="I30" s="4">
        <f>SUM(D30:G30)</f>
        <v>-2</v>
      </c>
      <c r="J30" s="4" t="s">
        <v>8</v>
      </c>
    </row>
    <row r="31" spans="2:10" ht="12.75">
      <c r="B31" s="4" t="s">
        <v>28</v>
      </c>
      <c r="C31" s="4" t="s">
        <v>29</v>
      </c>
      <c r="D31" s="10">
        <f>D40-D21</f>
        <v>0.0004985579648855033</v>
      </c>
      <c r="E31" s="10">
        <f>E40-E21</f>
        <v>0.0022269766265053323</v>
      </c>
      <c r="F31" s="10">
        <f>F40-F21</f>
        <v>0.017235564783836116</v>
      </c>
      <c r="G31" s="10">
        <f>G40-G21</f>
        <v>0.1030800630737751</v>
      </c>
      <c r="H31" s="4"/>
      <c r="I31" s="10">
        <f>SUM(D31:G31)</f>
        <v>0.12304116244900204</v>
      </c>
      <c r="J31" s="4" t="s">
        <v>29</v>
      </c>
    </row>
    <row r="32" spans="2:10" ht="12.75">
      <c r="B32" s="4" t="s">
        <v>20</v>
      </c>
      <c r="C32" s="4" t="s">
        <v>8</v>
      </c>
      <c r="D32" s="5">
        <v>-0.25</v>
      </c>
      <c r="E32" s="5">
        <v>-0.25</v>
      </c>
      <c r="F32" s="5">
        <v>-0.5</v>
      </c>
      <c r="G32" s="5">
        <v>-1</v>
      </c>
      <c r="H32" s="4"/>
      <c r="I32" s="4">
        <f>SUM(D32:G32)</f>
        <v>-2</v>
      </c>
      <c r="J32" s="4" t="s">
        <v>8</v>
      </c>
    </row>
    <row r="33" spans="2:10" ht="12.75">
      <c r="B33" s="4" t="s">
        <v>30</v>
      </c>
      <c r="C33" s="4" t="s">
        <v>29</v>
      </c>
      <c r="D33" s="10">
        <f>D22-D41</f>
        <v>0.00235893328750849</v>
      </c>
      <c r="E33" s="10">
        <f>E22-E41</f>
        <v>0.009391082566144654</v>
      </c>
      <c r="F33" s="10">
        <f>F22-F41</f>
        <v>0.06115409156307661</v>
      </c>
      <c r="G33" s="10">
        <f>G22-G41</f>
        <v>0.25892541179416795</v>
      </c>
      <c r="H33" s="4"/>
      <c r="I33" s="10">
        <f>SUM(D33:G33)</f>
        <v>0.3318295192108977</v>
      </c>
      <c r="J33" s="4" t="s">
        <v>29</v>
      </c>
    </row>
    <row r="35" spans="2:10" ht="12.75">
      <c r="B35" s="6" t="s">
        <v>24</v>
      </c>
      <c r="C35" s="4"/>
      <c r="D35" s="4"/>
      <c r="E35" s="4"/>
      <c r="F35" s="4"/>
      <c r="G35" s="4"/>
      <c r="H35" s="4"/>
      <c r="I35" s="4"/>
      <c r="J35" s="4"/>
    </row>
    <row r="36" spans="2:10" ht="12.75">
      <c r="B36" s="4" t="s">
        <v>1</v>
      </c>
      <c r="C36" s="4" t="s">
        <v>8</v>
      </c>
      <c r="D36" s="4">
        <f>D32+D30+D16</f>
        <v>6.5</v>
      </c>
      <c r="E36" s="4">
        <f>E32+E30+E16</f>
        <v>6.5</v>
      </c>
      <c r="F36" s="4">
        <f>F32+F30+F16</f>
        <v>6</v>
      </c>
      <c r="G36" s="4">
        <f>G32+G30+G16</f>
        <v>5</v>
      </c>
      <c r="H36" s="4"/>
      <c r="I36" s="4">
        <f>SUM(D36:G36)</f>
        <v>24</v>
      </c>
      <c r="J36" s="4" t="s">
        <v>8</v>
      </c>
    </row>
    <row r="37" spans="2:10" ht="12.75">
      <c r="B37" s="4" t="s">
        <v>22</v>
      </c>
      <c r="C37" s="4" t="s">
        <v>8</v>
      </c>
      <c r="D37" s="4">
        <f>D36+D17</f>
        <v>6.5</v>
      </c>
      <c r="E37" s="4">
        <f>E36+E17</f>
        <v>6</v>
      </c>
      <c r="F37" s="4">
        <f>F36+F17</f>
        <v>5</v>
      </c>
      <c r="G37" s="4">
        <f>G36+G17</f>
        <v>3</v>
      </c>
      <c r="H37" s="4"/>
      <c r="I37" s="4">
        <f>SUM(D37:G37)</f>
        <v>20.5</v>
      </c>
      <c r="J37" s="4" t="s">
        <v>8</v>
      </c>
    </row>
    <row r="38" spans="2:10" ht="12.75">
      <c r="B38" s="4" t="s">
        <v>14</v>
      </c>
      <c r="C38" s="4" t="s">
        <v>2</v>
      </c>
      <c r="D38" s="8">
        <f>D39-D37</f>
        <v>9.5</v>
      </c>
      <c r="E38" s="8">
        <f>E39-E37</f>
        <v>16</v>
      </c>
      <c r="F38" s="8">
        <f>F39-F37</f>
        <v>22</v>
      </c>
      <c r="G38" s="8">
        <f>G39-G37</f>
        <v>27</v>
      </c>
      <c r="H38" s="4"/>
      <c r="I38" s="8">
        <f>D38</f>
        <v>9.5</v>
      </c>
      <c r="J38" s="4" t="s">
        <v>2</v>
      </c>
    </row>
    <row r="39" spans="2:10" ht="12.75">
      <c r="B39" s="4" t="s">
        <v>15</v>
      </c>
      <c r="C39" s="4" t="s">
        <v>2</v>
      </c>
      <c r="D39" s="8">
        <f>E38</f>
        <v>16</v>
      </c>
      <c r="E39" s="8">
        <f>F38</f>
        <v>22</v>
      </c>
      <c r="F39" s="8">
        <f>G38</f>
        <v>27</v>
      </c>
      <c r="G39" s="8">
        <f>10*LOG(G41)+30</f>
        <v>30</v>
      </c>
      <c r="H39" s="4"/>
      <c r="I39" s="12">
        <f>G39</f>
        <v>30</v>
      </c>
      <c r="J39" s="4" t="s">
        <v>2</v>
      </c>
    </row>
    <row r="40" spans="2:10" ht="12.75">
      <c r="B40" s="4" t="s">
        <v>14</v>
      </c>
      <c r="C40" s="4" t="s">
        <v>9</v>
      </c>
      <c r="D40" s="10">
        <f>10^(D38/10)/1000</f>
        <v>0.008912509381337457</v>
      </c>
      <c r="E40" s="10">
        <f>10^(E38/10)/1000</f>
        <v>0.039810717055349755</v>
      </c>
      <c r="F40" s="10">
        <f>10^(F38/10)/1000</f>
        <v>0.15848931924611154</v>
      </c>
      <c r="G40" s="10">
        <f>10^(G38/10)/1000</f>
        <v>0.5011872336272727</v>
      </c>
      <c r="H40" s="4"/>
      <c r="I40" s="10">
        <f>D40</f>
        <v>0.008912509381337457</v>
      </c>
      <c r="J40" s="4" t="s">
        <v>9</v>
      </c>
    </row>
    <row r="41" spans="2:10" ht="12.75">
      <c r="B41" s="4" t="s">
        <v>15</v>
      </c>
      <c r="C41" s="4" t="s">
        <v>9</v>
      </c>
      <c r="D41" s="10">
        <f>10^(D39/10)/1000</f>
        <v>0.039810717055349755</v>
      </c>
      <c r="E41" s="10">
        <f>10^(E39/10)/1000</f>
        <v>0.15848931924611154</v>
      </c>
      <c r="F41" s="10">
        <f>10^(F39/10)/1000</f>
        <v>0.5011872336272727</v>
      </c>
      <c r="G41" s="10">
        <f>I41</f>
        <v>1</v>
      </c>
      <c r="H41" s="4"/>
      <c r="I41" s="11">
        <v>1</v>
      </c>
      <c r="J41" s="4" t="s">
        <v>9</v>
      </c>
    </row>
    <row r="42" spans="2:10" ht="12.75">
      <c r="B42" s="4" t="s">
        <v>13</v>
      </c>
      <c r="C42" s="4"/>
      <c r="D42" s="14">
        <f>(D41-D40)/D26</f>
        <v>0.14304725775005694</v>
      </c>
      <c r="E42" s="14">
        <f>(E41-E40)/E26</f>
        <v>0.23547341704516228</v>
      </c>
      <c r="F42" s="14">
        <f>(F41-F40)/F26</f>
        <v>0.29748082845586904</v>
      </c>
      <c r="G42" s="15">
        <f>(G41-G40)/G26</f>
        <v>0.21649859651594064</v>
      </c>
      <c r="H42" s="4"/>
      <c r="I42" s="15">
        <f>(I41-I40)/I26</f>
        <v>0.23732937993741918</v>
      </c>
      <c r="J42" s="4"/>
    </row>
    <row r="43" spans="2:10" ht="12.75">
      <c r="B43" s="2"/>
      <c r="E43" t="s">
        <v>43</v>
      </c>
      <c r="I43" s="3">
        <f>I33+I31+I27+I10</f>
        <v>3.1849125093813377</v>
      </c>
      <c r="J43" t="s">
        <v>29</v>
      </c>
    </row>
    <row r="44" ht="12.75">
      <c r="I44" s="3"/>
    </row>
  </sheetData>
  <printOptions/>
  <pageMargins left="0.75" right="0.75" top="0.5" bottom="0.5"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B1:J44"/>
  <sheetViews>
    <sheetView workbookViewId="0" topLeftCell="A1">
      <selection activeCell="D6" sqref="D6"/>
    </sheetView>
  </sheetViews>
  <sheetFormatPr defaultColWidth="9.140625" defaultRowHeight="12.75"/>
  <cols>
    <col min="1" max="1" width="2.421875" style="0" customWidth="1"/>
    <col min="2" max="2" width="25.7109375" style="0" customWidth="1"/>
    <col min="4" max="4" width="12.421875" style="0" bestFit="1" customWidth="1"/>
    <col min="5" max="5" width="10.00390625" style="0" bestFit="1" customWidth="1"/>
    <col min="8" max="8" width="3.8515625" style="0" customWidth="1"/>
  </cols>
  <sheetData>
    <row r="1" ht="12.75">
      <c r="B1" t="s">
        <v>47</v>
      </c>
    </row>
    <row r="2" spans="2:9" ht="12.75">
      <c r="B2" t="s">
        <v>0</v>
      </c>
      <c r="D2">
        <v>1</v>
      </c>
      <c r="E2">
        <v>2</v>
      </c>
      <c r="F2">
        <v>3</v>
      </c>
      <c r="G2">
        <v>4</v>
      </c>
      <c r="I2" t="s">
        <v>3</v>
      </c>
    </row>
    <row r="3" spans="2:10" ht="12.75">
      <c r="B3" s="6" t="s">
        <v>36</v>
      </c>
      <c r="C3" s="4"/>
      <c r="D3" s="4"/>
      <c r="E3" s="4"/>
      <c r="F3" s="4"/>
      <c r="G3" s="4"/>
      <c r="H3" s="4"/>
      <c r="I3" s="4"/>
      <c r="J3" s="4"/>
    </row>
    <row r="4" spans="2:10" ht="12.75">
      <c r="B4" s="4" t="s">
        <v>41</v>
      </c>
      <c r="C4" s="4"/>
      <c r="D4" s="5">
        <v>4</v>
      </c>
      <c r="E4" s="5">
        <v>8</v>
      </c>
      <c r="F4" s="5">
        <v>16</v>
      </c>
      <c r="G4" s="5">
        <v>32</v>
      </c>
      <c r="H4" s="4"/>
      <c r="I4" s="4"/>
      <c r="J4" s="4"/>
    </row>
    <row r="5" spans="2:10" ht="12.75">
      <c r="B5" s="4" t="s">
        <v>40</v>
      </c>
      <c r="C5" s="4" t="s">
        <v>33</v>
      </c>
      <c r="D5" s="13">
        <f>D6/D4</f>
        <v>117.13791761905071</v>
      </c>
      <c r="E5" s="13">
        <f>E6/E4</f>
        <v>133.23841413671133</v>
      </c>
      <c r="F5" s="13">
        <f>F6/F4</f>
        <v>117.15444274798945</v>
      </c>
      <c r="G5" s="13">
        <f>G6/G4</f>
        <v>119.21642157141754</v>
      </c>
      <c r="H5" s="4"/>
      <c r="I5" s="4"/>
      <c r="J5" s="4"/>
    </row>
    <row r="6" spans="2:10" ht="12.75">
      <c r="B6" s="4" t="s">
        <v>31</v>
      </c>
      <c r="C6" s="4" t="s">
        <v>33</v>
      </c>
      <c r="D6" s="13">
        <f>1000000*D13/D12</f>
        <v>468.55167047620284</v>
      </c>
      <c r="E6" s="13">
        <f>1000000*E13/E12</f>
        <v>1065.9073130936906</v>
      </c>
      <c r="F6" s="13">
        <f>1000000*F13/F12</f>
        <v>1874.4710839678312</v>
      </c>
      <c r="G6" s="13">
        <f>1000000*G13/G12</f>
        <v>3814.9254902853613</v>
      </c>
      <c r="H6" s="4"/>
      <c r="I6" s="13">
        <f>SUM(D6:G6)</f>
        <v>7223.855557823086</v>
      </c>
      <c r="J6" s="4" t="s">
        <v>33</v>
      </c>
    </row>
    <row r="7" spans="2:10" ht="12.75">
      <c r="B7" s="4" t="s">
        <v>45</v>
      </c>
      <c r="C7" s="4"/>
      <c r="D7" s="13"/>
      <c r="E7" s="13">
        <f>E6/D6</f>
        <v>2.2748981174485574</v>
      </c>
      <c r="F7" s="13">
        <f>F6/E6</f>
        <v>1.7585685555785935</v>
      </c>
      <c r="G7" s="13">
        <f>G6/F6</f>
        <v>2.035201035062129</v>
      </c>
      <c r="H7" s="4"/>
      <c r="I7" s="13"/>
      <c r="J7" s="4"/>
    </row>
    <row r="8" spans="2:10" ht="12.75">
      <c r="B8" s="4" t="s">
        <v>39</v>
      </c>
      <c r="C8" s="7" t="s">
        <v>32</v>
      </c>
      <c r="D8" s="5">
        <v>9</v>
      </c>
      <c r="E8" s="5">
        <v>9</v>
      </c>
      <c r="F8" s="5">
        <v>9</v>
      </c>
      <c r="G8" s="5">
        <v>9</v>
      </c>
      <c r="H8" s="4"/>
      <c r="I8" s="4"/>
      <c r="J8" s="4"/>
    </row>
    <row r="9" spans="2:10" ht="12.75">
      <c r="B9" s="4" t="s">
        <v>4</v>
      </c>
      <c r="C9" s="4" t="s">
        <v>5</v>
      </c>
      <c r="D9" s="5">
        <v>0</v>
      </c>
      <c r="E9" s="5">
        <v>0</v>
      </c>
      <c r="F9" s="5">
        <v>0</v>
      </c>
      <c r="G9" s="5">
        <v>0</v>
      </c>
      <c r="H9" s="4"/>
      <c r="I9" s="4"/>
      <c r="J9" s="4"/>
    </row>
    <row r="10" spans="2:10" ht="12.75">
      <c r="B10" s="4" t="s">
        <v>42</v>
      </c>
      <c r="C10" s="4" t="s">
        <v>9</v>
      </c>
      <c r="D10" s="7">
        <f>D13*D9</f>
        <v>0</v>
      </c>
      <c r="E10" s="7">
        <f>E13*E9</f>
        <v>0</v>
      </c>
      <c r="F10" s="7">
        <f>F13*F9</f>
        <v>0</v>
      </c>
      <c r="G10" s="7">
        <f>G13*G9</f>
        <v>0</v>
      </c>
      <c r="H10" s="4"/>
      <c r="I10" s="13">
        <f>SUM(D10:G10)</f>
        <v>0</v>
      </c>
      <c r="J10" s="4" t="s">
        <v>9</v>
      </c>
    </row>
    <row r="11" spans="2:10" ht="12.75">
      <c r="B11" s="4" t="s">
        <v>6</v>
      </c>
      <c r="C11" s="4" t="s">
        <v>32</v>
      </c>
      <c r="D11" s="5">
        <f>D8-D9*D13</f>
        <v>9</v>
      </c>
      <c r="E11" s="5">
        <f>E8-E9*E13</f>
        <v>9</v>
      </c>
      <c r="F11" s="5">
        <f>F8-F9*F13</f>
        <v>9</v>
      </c>
      <c r="G11" s="5">
        <f>G8-G9*G13</f>
        <v>9</v>
      </c>
      <c r="H11" s="4"/>
      <c r="I11" s="4"/>
      <c r="J11" s="4"/>
    </row>
    <row r="12" spans="2:10" ht="12.75">
      <c r="B12" s="4" t="s">
        <v>37</v>
      </c>
      <c r="C12" s="4" t="s">
        <v>10</v>
      </c>
      <c r="D12" s="5">
        <v>150</v>
      </c>
      <c r="E12" s="5">
        <v>175</v>
      </c>
      <c r="F12" s="5">
        <v>200</v>
      </c>
      <c r="G12" s="5">
        <v>200</v>
      </c>
      <c r="H12" s="4"/>
      <c r="I12" s="4"/>
      <c r="J12" s="4"/>
    </row>
    <row r="13" spans="2:10" ht="12.75">
      <c r="B13" s="4" t="s">
        <v>38</v>
      </c>
      <c r="C13" s="4" t="s">
        <v>11</v>
      </c>
      <c r="D13" s="9">
        <f>IF(D9&lt;0.000001,D26/D8,(D8-(D8^2-4*D9*D26)^0.5)/(2*D9))</f>
        <v>0.07028275057143042</v>
      </c>
      <c r="E13" s="9">
        <f>IF(E9&lt;0.000001,E26/E8,(E8-(E8^2-4*E9*E26)^0.5)/(2*E9))</f>
        <v>0.18653377979139585</v>
      </c>
      <c r="F13" s="9">
        <f>IF(F9&lt;0.000001,F26/F8,(F8-(F8^2-4*F9*F26)^0.5)/(2*F9))</f>
        <v>0.37489421679356627</v>
      </c>
      <c r="G13" s="9">
        <f>IF(G9&lt;0.000001,G26/G8,(G8-(G8^2-4*G9*G26)^0.5)/(2*G9))</f>
        <v>0.7629850980570723</v>
      </c>
      <c r="H13" s="4"/>
      <c r="I13" s="9">
        <f>SUM(D13:G13)</f>
        <v>1.3946958452134648</v>
      </c>
      <c r="J13" s="4" t="s">
        <v>11</v>
      </c>
    </row>
    <row r="15" ht="12.75">
      <c r="B15" s="1" t="s">
        <v>35</v>
      </c>
    </row>
    <row r="16" spans="2:10" ht="12.75">
      <c r="B16" s="4" t="s">
        <v>7</v>
      </c>
      <c r="C16" s="4" t="s">
        <v>8</v>
      </c>
      <c r="D16" s="17">
        <v>7</v>
      </c>
      <c r="E16" s="17">
        <v>7</v>
      </c>
      <c r="F16" s="17">
        <v>7</v>
      </c>
      <c r="G16" s="17">
        <v>7</v>
      </c>
      <c r="H16" s="4"/>
      <c r="I16" s="4">
        <f>SUM(D16:G16)</f>
        <v>28</v>
      </c>
      <c r="J16" s="4" t="s">
        <v>8</v>
      </c>
    </row>
    <row r="17" spans="2:10" ht="12.75">
      <c r="B17" s="4" t="s">
        <v>18</v>
      </c>
      <c r="C17" s="4" t="s">
        <v>8</v>
      </c>
      <c r="D17" s="5">
        <v>0</v>
      </c>
      <c r="E17" s="5">
        <v>-0.5</v>
      </c>
      <c r="F17" s="5">
        <v>-1</v>
      </c>
      <c r="G17" s="5">
        <v>-2</v>
      </c>
      <c r="H17" s="4"/>
      <c r="I17" s="4">
        <f>SUM(D17:G17)</f>
        <v>-3.5</v>
      </c>
      <c r="J17" s="4" t="s">
        <v>8</v>
      </c>
    </row>
    <row r="18" spans="2:10" ht="12.75">
      <c r="B18" s="4" t="s">
        <v>19</v>
      </c>
      <c r="C18" s="4" t="s">
        <v>8</v>
      </c>
      <c r="D18" s="7">
        <f>D16+D17</f>
        <v>7</v>
      </c>
      <c r="E18" s="7">
        <f>E16+E17</f>
        <v>6.5</v>
      </c>
      <c r="F18" s="7">
        <f>F16+F17</f>
        <v>6</v>
      </c>
      <c r="G18" s="7">
        <f>G16+G17</f>
        <v>5</v>
      </c>
      <c r="H18" s="4"/>
      <c r="I18" s="4">
        <f>SUM(D18:G18)</f>
        <v>24.5</v>
      </c>
      <c r="J18" s="4" t="s">
        <v>8</v>
      </c>
    </row>
    <row r="19" spans="2:10" ht="12.75">
      <c r="B19" s="4" t="s">
        <v>16</v>
      </c>
      <c r="C19" s="4" t="s">
        <v>2</v>
      </c>
      <c r="D19" s="8">
        <f>D38+D30</f>
        <v>14.021212547196626</v>
      </c>
      <c r="E19" s="8">
        <f>E38+E30</f>
        <v>20.521212547196626</v>
      </c>
      <c r="F19" s="8">
        <f>F38+F30</f>
        <v>26.271212547196626</v>
      </c>
      <c r="G19" s="8">
        <f>G38+G30</f>
        <v>30.771212547196626</v>
      </c>
      <c r="H19" s="4"/>
      <c r="I19" s="4"/>
      <c r="J19" s="4"/>
    </row>
    <row r="20" spans="2:10" ht="12.75">
      <c r="B20" s="4" t="s">
        <v>17</v>
      </c>
      <c r="C20" s="4" t="s">
        <v>2</v>
      </c>
      <c r="D20" s="8">
        <f>D39-D32</f>
        <v>21.021212547196626</v>
      </c>
      <c r="E20" s="8">
        <f>E39-E32</f>
        <v>27.021212547196626</v>
      </c>
      <c r="F20" s="8">
        <f>F39-F32</f>
        <v>32.271212547196626</v>
      </c>
      <c r="G20" s="8">
        <f>G39-G32</f>
        <v>35.771212547196626</v>
      </c>
      <c r="H20" s="4"/>
      <c r="I20" s="4"/>
      <c r="J20" s="4"/>
    </row>
    <row r="21" spans="2:10" ht="12.75">
      <c r="B21" s="4" t="s">
        <v>16</v>
      </c>
      <c r="C21" s="4" t="s">
        <v>9</v>
      </c>
      <c r="D21" s="10">
        <f aca="true" t="shared" si="0" ref="D21:G22">10^(D19/10)/1000</f>
        <v>0.025241854249355874</v>
      </c>
      <c r="E21" s="10">
        <f t="shared" si="0"/>
        <v>0.11275122128653339</v>
      </c>
      <c r="F21" s="10">
        <f t="shared" si="0"/>
        <v>0.42376126338682674</v>
      </c>
      <c r="G21" s="10">
        <f t="shared" si="0"/>
        <v>1.194321511660493</v>
      </c>
      <c r="H21" s="4"/>
      <c r="I21" s="4"/>
      <c r="J21" s="4"/>
    </row>
    <row r="22" spans="2:10" ht="12.75">
      <c r="B22" s="4" t="s">
        <v>17</v>
      </c>
      <c r="C22" s="4" t="s">
        <v>9</v>
      </c>
      <c r="D22" s="10">
        <f t="shared" si="0"/>
        <v>0.12650895102857476</v>
      </c>
      <c r="E22" s="10">
        <f t="shared" si="0"/>
        <v>0.5036412054367687</v>
      </c>
      <c r="F22" s="10">
        <f t="shared" si="0"/>
        <v>1.6870239755710483</v>
      </c>
      <c r="G22" s="10">
        <f t="shared" si="0"/>
        <v>3.776776235382508</v>
      </c>
      <c r="H22" s="4"/>
      <c r="I22" s="4"/>
      <c r="J22" s="4"/>
    </row>
    <row r="23" spans="2:10" ht="12.75">
      <c r="B23" s="4" t="s">
        <v>46</v>
      </c>
      <c r="C23" s="4" t="s">
        <v>44</v>
      </c>
      <c r="D23" s="10">
        <f>1000*D22/D6</f>
        <v>0.26999999999999996</v>
      </c>
      <c r="E23" s="10">
        <f>1000*E22/E6</f>
        <v>0.47249999999999986</v>
      </c>
      <c r="F23" s="10">
        <f>1000*F22/F6</f>
        <v>0.9000000000000001</v>
      </c>
      <c r="G23" s="10">
        <f>1000*G22/G6</f>
        <v>0.9900000000000001</v>
      </c>
      <c r="H23" s="4"/>
      <c r="I23" s="4"/>
      <c r="J23" s="4"/>
    </row>
    <row r="24" spans="2:10" ht="12.75">
      <c r="B24" s="4" t="s">
        <v>12</v>
      </c>
      <c r="C24" s="4" t="s">
        <v>34</v>
      </c>
      <c r="D24" s="16">
        <v>0.2</v>
      </c>
      <c r="E24" s="16">
        <v>0.3</v>
      </c>
      <c r="F24" s="16">
        <v>0.5</v>
      </c>
      <c r="G24" s="16">
        <v>0.55</v>
      </c>
      <c r="H24" s="4"/>
      <c r="I24" s="4"/>
      <c r="J24" s="4"/>
    </row>
    <row r="25" spans="2:10" ht="12.75">
      <c r="B25" s="4" t="s">
        <v>25</v>
      </c>
      <c r="C25" s="4" t="s">
        <v>34</v>
      </c>
      <c r="D25" s="14">
        <f>(D22-D21)/D26</f>
        <v>0.1600947537006224</v>
      </c>
      <c r="E25" s="14">
        <f>(E22-E21)/E26</f>
        <v>0.2328383658429498</v>
      </c>
      <c r="F25" s="14">
        <f>(F22-F21)/F26</f>
        <v>0.37440567842452094</v>
      </c>
      <c r="G25" s="20">
        <f>(G22-G21)/G26</f>
        <v>0.37607472869073927</v>
      </c>
      <c r="H25" s="4"/>
      <c r="I25" s="4"/>
      <c r="J25" s="4"/>
    </row>
    <row r="26" spans="2:10" ht="12.75">
      <c r="B26" s="4" t="s">
        <v>26</v>
      </c>
      <c r="C26" s="4" t="s">
        <v>9</v>
      </c>
      <c r="D26" s="10">
        <f>D22/D24</f>
        <v>0.6325447551428738</v>
      </c>
      <c r="E26" s="10">
        <f>E22/E24</f>
        <v>1.6788040181225625</v>
      </c>
      <c r="F26" s="10">
        <f>F22/F24</f>
        <v>3.3740479511420967</v>
      </c>
      <c r="G26" s="10">
        <f>G22/G24</f>
        <v>6.86686588251365</v>
      </c>
      <c r="H26" s="4"/>
      <c r="I26" s="10">
        <f>SUM(D26:G26)</f>
        <v>12.552262606921182</v>
      </c>
      <c r="J26" s="4" t="s">
        <v>9</v>
      </c>
    </row>
    <row r="27" spans="2:10" ht="12.75">
      <c r="B27" s="4" t="s">
        <v>27</v>
      </c>
      <c r="C27" s="4" t="s">
        <v>9</v>
      </c>
      <c r="D27" s="10">
        <f>D26+D21-D22</f>
        <v>0.5312776583636549</v>
      </c>
      <c r="E27" s="10">
        <f>E26+E21-E22</f>
        <v>1.2879140339723272</v>
      </c>
      <c r="F27" s="10">
        <f>F26+F21-F22</f>
        <v>2.110785238957875</v>
      </c>
      <c r="G27" s="10">
        <f>G26+G21-G22</f>
        <v>4.284411158791636</v>
      </c>
      <c r="H27" s="4"/>
      <c r="I27" s="10">
        <f>SUM(D27:G27)</f>
        <v>8.214388090085492</v>
      </c>
      <c r="J27" s="4" t="s">
        <v>9</v>
      </c>
    </row>
    <row r="29" spans="2:10" ht="12.75">
      <c r="B29" s="6" t="s">
        <v>23</v>
      </c>
      <c r="C29" s="4"/>
      <c r="D29" s="4"/>
      <c r="E29" s="4"/>
      <c r="F29" s="4"/>
      <c r="G29" s="4"/>
      <c r="H29" s="4"/>
      <c r="I29" s="4"/>
      <c r="J29" s="4"/>
    </row>
    <row r="30" spans="2:10" ht="12.75">
      <c r="B30" s="4" t="s">
        <v>21</v>
      </c>
      <c r="C30" s="4" t="s">
        <v>8</v>
      </c>
      <c r="D30" s="5">
        <v>-0.25</v>
      </c>
      <c r="E30" s="5">
        <v>-0.25</v>
      </c>
      <c r="F30" s="5">
        <v>-0.5</v>
      </c>
      <c r="G30" s="5">
        <v>-1</v>
      </c>
      <c r="H30" s="4"/>
      <c r="I30" s="4">
        <f>SUM(D30:G30)</f>
        <v>-2</v>
      </c>
      <c r="J30" s="4" t="s">
        <v>8</v>
      </c>
    </row>
    <row r="31" spans="2:10" ht="12.75">
      <c r="B31" s="4" t="s">
        <v>28</v>
      </c>
      <c r="C31" s="4" t="s">
        <v>29</v>
      </c>
      <c r="D31" s="10">
        <f>D40-D21</f>
        <v>0.0014956738946565046</v>
      </c>
      <c r="E31" s="10">
        <f>E40-E21</f>
        <v>0.006680929879515907</v>
      </c>
      <c r="F31" s="10">
        <f>F40-F21</f>
        <v>0.05170669435150799</v>
      </c>
      <c r="G31" s="10">
        <f>G40-G21</f>
        <v>0.30924018922132546</v>
      </c>
      <c r="H31" s="4"/>
      <c r="I31" s="10">
        <f>SUM(D31:G31)</f>
        <v>0.36912348734700584</v>
      </c>
      <c r="J31" s="4" t="s">
        <v>29</v>
      </c>
    </row>
    <row r="32" spans="2:10" ht="12.75">
      <c r="B32" s="4" t="s">
        <v>20</v>
      </c>
      <c r="C32" s="4" t="s">
        <v>8</v>
      </c>
      <c r="D32" s="5">
        <v>-0.25</v>
      </c>
      <c r="E32" s="5">
        <v>-0.25</v>
      </c>
      <c r="F32" s="5">
        <v>-0.5</v>
      </c>
      <c r="G32" s="5">
        <v>-1</v>
      </c>
      <c r="H32" s="4"/>
      <c r="I32" s="4">
        <f>SUM(D32:G32)</f>
        <v>-2</v>
      </c>
      <c r="J32" s="4" t="s">
        <v>8</v>
      </c>
    </row>
    <row r="33" spans="2:10" ht="12.75">
      <c r="B33" s="4" t="s">
        <v>30</v>
      </c>
      <c r="C33" s="4" t="s">
        <v>29</v>
      </c>
      <c r="D33" s="10">
        <f>D22-D41</f>
        <v>0.0070767998625254624</v>
      </c>
      <c r="E33" s="10">
        <f>E22-E41</f>
        <v>0.02817324769843399</v>
      </c>
      <c r="F33" s="10">
        <f>F22-F41</f>
        <v>0.18346227468922982</v>
      </c>
      <c r="G33" s="10">
        <f>G22-G41</f>
        <v>0.7767762353825081</v>
      </c>
      <c r="H33" s="4"/>
      <c r="I33" s="10">
        <f>SUM(D33:G33)</f>
        <v>0.9954885576326973</v>
      </c>
      <c r="J33" s="4" t="s">
        <v>29</v>
      </c>
    </row>
    <row r="35" spans="2:10" ht="12.75">
      <c r="B35" s="6" t="s">
        <v>24</v>
      </c>
      <c r="C35" s="4"/>
      <c r="D35" s="4"/>
      <c r="E35" s="4"/>
      <c r="F35" s="4"/>
      <c r="G35" s="4"/>
      <c r="H35" s="4"/>
      <c r="I35" s="4"/>
      <c r="J35" s="4"/>
    </row>
    <row r="36" spans="2:10" ht="12.75">
      <c r="B36" s="4" t="s">
        <v>1</v>
      </c>
      <c r="C36" s="4" t="s">
        <v>8</v>
      </c>
      <c r="D36" s="4">
        <f>D32+D30+D16</f>
        <v>6.5</v>
      </c>
      <c r="E36" s="4">
        <f>E32+E30+E16</f>
        <v>6.5</v>
      </c>
      <c r="F36" s="4">
        <f>F32+F30+F16</f>
        <v>6</v>
      </c>
      <c r="G36" s="4">
        <f>G32+G30+G16</f>
        <v>5</v>
      </c>
      <c r="H36" s="4"/>
      <c r="I36" s="4">
        <f>SUM(D36:G36)</f>
        <v>24</v>
      </c>
      <c r="J36" s="4" t="s">
        <v>8</v>
      </c>
    </row>
    <row r="37" spans="2:10" ht="12.75">
      <c r="B37" s="4" t="s">
        <v>22</v>
      </c>
      <c r="C37" s="4" t="s">
        <v>8</v>
      </c>
      <c r="D37" s="4">
        <f>D36+D17</f>
        <v>6.5</v>
      </c>
      <c r="E37" s="4">
        <f>E36+E17</f>
        <v>6</v>
      </c>
      <c r="F37" s="4">
        <f>F36+F17</f>
        <v>5</v>
      </c>
      <c r="G37" s="4">
        <f>G36+G17</f>
        <v>3</v>
      </c>
      <c r="H37" s="4"/>
      <c r="I37" s="4">
        <f>SUM(D37:G37)</f>
        <v>20.5</v>
      </c>
      <c r="J37" s="4" t="s">
        <v>8</v>
      </c>
    </row>
    <row r="38" spans="2:10" ht="12.75">
      <c r="B38" s="4" t="s">
        <v>14</v>
      </c>
      <c r="C38" s="4" t="s">
        <v>2</v>
      </c>
      <c r="D38" s="8">
        <f>D39-D37</f>
        <v>14.271212547196626</v>
      </c>
      <c r="E38" s="8">
        <f>E39-E37</f>
        <v>20.771212547196626</v>
      </c>
      <c r="F38" s="8">
        <f>F39-F37</f>
        <v>26.771212547196626</v>
      </c>
      <c r="G38" s="8">
        <f>G39-G37</f>
        <v>31.771212547196626</v>
      </c>
      <c r="H38" s="4"/>
      <c r="I38" s="8">
        <f>D38</f>
        <v>14.271212547196626</v>
      </c>
      <c r="J38" s="4" t="s">
        <v>2</v>
      </c>
    </row>
    <row r="39" spans="2:10" ht="12.75">
      <c r="B39" s="4" t="s">
        <v>15</v>
      </c>
      <c r="C39" s="4" t="s">
        <v>2</v>
      </c>
      <c r="D39" s="8">
        <f>E38</f>
        <v>20.771212547196626</v>
      </c>
      <c r="E39" s="8">
        <f>F38</f>
        <v>26.771212547196626</v>
      </c>
      <c r="F39" s="8">
        <f>G38</f>
        <v>31.771212547196626</v>
      </c>
      <c r="G39" s="8">
        <f>10*LOG(G41)+30</f>
        <v>34.771212547196626</v>
      </c>
      <c r="H39" s="4"/>
      <c r="I39" s="12">
        <f>G39</f>
        <v>34.771212547196626</v>
      </c>
      <c r="J39" s="4" t="s">
        <v>2</v>
      </c>
    </row>
    <row r="40" spans="2:10" ht="12.75">
      <c r="B40" s="4" t="s">
        <v>14</v>
      </c>
      <c r="C40" s="4" t="s">
        <v>9</v>
      </c>
      <c r="D40" s="10">
        <f>10^(D38/10)/1000</f>
        <v>0.02673752814401238</v>
      </c>
      <c r="E40" s="10">
        <f>10^(E38/10)/1000</f>
        <v>0.1194321511660493</v>
      </c>
      <c r="F40" s="10">
        <f>10^(F38/10)/1000</f>
        <v>0.4754679577383347</v>
      </c>
      <c r="G40" s="10">
        <f>10^(G38/10)/1000</f>
        <v>1.5035617008818185</v>
      </c>
      <c r="H40" s="4"/>
      <c r="I40" s="10">
        <f>D40</f>
        <v>0.02673752814401238</v>
      </c>
      <c r="J40" s="4" t="s">
        <v>9</v>
      </c>
    </row>
    <row r="41" spans="2:10" ht="12.75">
      <c r="B41" s="4" t="s">
        <v>15</v>
      </c>
      <c r="C41" s="4" t="s">
        <v>9</v>
      </c>
      <c r="D41" s="10">
        <f>10^(D39/10)/1000</f>
        <v>0.1194321511660493</v>
      </c>
      <c r="E41" s="10">
        <f>10^(E39/10)/1000</f>
        <v>0.4754679577383347</v>
      </c>
      <c r="F41" s="10">
        <f>10^(F39/10)/1000</f>
        <v>1.5035617008818185</v>
      </c>
      <c r="G41" s="10">
        <f>I41</f>
        <v>3</v>
      </c>
      <c r="H41" s="4"/>
      <c r="I41" s="11">
        <v>3</v>
      </c>
      <c r="J41" s="4" t="s">
        <v>9</v>
      </c>
    </row>
    <row r="42" spans="2:10" ht="12.75">
      <c r="B42" s="4" t="s">
        <v>13</v>
      </c>
      <c r="C42" s="4"/>
      <c r="D42" s="14">
        <f>(D41-D40)/D26</f>
        <v>0.1465423944604518</v>
      </c>
      <c r="E42" s="14">
        <f>(E41-E40)/E26</f>
        <v>0.2120770517159274</v>
      </c>
      <c r="F42" s="14">
        <f>(F41-F40)/F26</f>
        <v>0.30470632250365015</v>
      </c>
      <c r="G42" s="15">
        <f>(G41-G40)/G26</f>
        <v>0.21792158529393074</v>
      </c>
      <c r="H42" s="4"/>
      <c r="I42" s="15">
        <f>(I41-I40)/I26</f>
        <v>0.2368706395782831</v>
      </c>
      <c r="J42" s="4"/>
    </row>
    <row r="43" spans="2:10" ht="12.75">
      <c r="B43" s="2"/>
      <c r="E43" t="s">
        <v>43</v>
      </c>
      <c r="I43" s="3">
        <f>I33+I31+I27+I10</f>
        <v>9.579000135065195</v>
      </c>
      <c r="J43" t="s">
        <v>29</v>
      </c>
    </row>
    <row r="44" ht="12.75">
      <c r="I44" s="3"/>
    </row>
  </sheetData>
  <printOptions/>
  <pageMargins left="0.75" right="0.75" top="0.5" bottom="0.5"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Editor</dc:creator>
  <cp:keywords/>
  <dc:description/>
  <cp:lastModifiedBy>Brenda</cp:lastModifiedBy>
  <cp:lastPrinted>2007-09-01T18:51:40Z</cp:lastPrinted>
  <dcterms:created xsi:type="dcterms:W3CDTF">2007-08-22T18:26:18Z</dcterms:created>
  <dcterms:modified xsi:type="dcterms:W3CDTF">2007-09-01T18:55:27Z</dcterms:modified>
  <cp:category/>
  <cp:version/>
  <cp:contentType/>
  <cp:contentStatus/>
</cp:coreProperties>
</file>