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745" windowHeight="9180" activeTab="0"/>
  </bookViews>
  <sheets>
    <sheet name="Readme" sheetId="1" r:id="rId1"/>
    <sheet name="Three layer" sheetId="2" r:id="rId2"/>
    <sheet name="Plot1" sheetId="3" r:id="rId3"/>
    <sheet name="Plot2" sheetId="4" r:id="rId4"/>
    <sheet name="Plot3" sheetId="5" r:id="rId5"/>
    <sheet name="One layer" sheetId="6" r:id="rId6"/>
    <sheet name="Plot4" sheetId="7" r:id="rId7"/>
    <sheet name="Plot5" sheetId="8" r:id="rId8"/>
    <sheet name="Plot6" sheetId="9" r:id="rId9"/>
  </sheets>
  <definedNames/>
  <calcPr fullCalcOnLoad="1"/>
</workbook>
</file>

<file path=xl/sharedStrings.xml><?xml version="1.0" encoding="utf-8"?>
<sst xmlns="http://schemas.openxmlformats.org/spreadsheetml/2006/main" count="298" uniqueCount="136">
  <si>
    <t>Nickel</t>
  </si>
  <si>
    <t>Freq (GHz)</t>
  </si>
  <si>
    <t>Au</t>
  </si>
  <si>
    <t>skin depth (um)</t>
  </si>
  <si>
    <t># Skin Depths</t>
  </si>
  <si>
    <t>TaN</t>
  </si>
  <si>
    <t>DC ohm/sq</t>
  </si>
  <si>
    <t>Layer</t>
  </si>
  <si>
    <t>T (um)</t>
  </si>
  <si>
    <t>insulator</t>
  </si>
  <si>
    <t>infinite</t>
  </si>
  <si>
    <t>Layer 1</t>
  </si>
  <si>
    <t>Layer 2</t>
  </si>
  <si>
    <t>Layer 3</t>
  </si>
  <si>
    <t>Layer 2 starts at</t>
  </si>
  <si>
    <t>Layer 3 starts at</t>
  </si>
  <si>
    <t>Layer 1 starts at</t>
  </si>
  <si>
    <t>Layer 4 starts at</t>
  </si>
  <si>
    <t>% of max conductivity</t>
  </si>
  <si>
    <t>Total</t>
  </si>
  <si>
    <t>T(uin)</t>
  </si>
  <si>
    <t>Ni</t>
  </si>
  <si>
    <t>Sheet resistance ohm/sq</t>
  </si>
  <si>
    <t>Sheet conductivity Siemen-squares</t>
  </si>
  <si>
    <t>maximum conductivity (Siemens-sq)</t>
  </si>
  <si>
    <t>Boundaries</t>
  </si>
  <si>
    <t>% of DC conductivity</t>
  </si>
  <si>
    <t>Material</t>
  </si>
  <si>
    <t>Gold</t>
  </si>
  <si>
    <t>Aluminum</t>
  </si>
  <si>
    <t>Iron</t>
  </si>
  <si>
    <t>Copper</t>
  </si>
  <si>
    <t>Silver</t>
  </si>
  <si>
    <t>Platinum</t>
  </si>
  <si>
    <t>Chromium</t>
  </si>
  <si>
    <t>Lead</t>
  </si>
  <si>
    <t>Indium</t>
  </si>
  <si>
    <t>Tungsten</t>
  </si>
  <si>
    <t>Titanium</t>
  </si>
  <si>
    <t>?</t>
  </si>
  <si>
    <t>Resistivity</t>
  </si>
  <si>
    <t>Conductivity</t>
  </si>
  <si>
    <t>Formula</t>
  </si>
  <si>
    <t>ohm-cm</t>
  </si>
  <si>
    <t>ohm-m</t>
  </si>
  <si>
    <t>Al</t>
  </si>
  <si>
    <t>2.65</t>
  </si>
  <si>
    <t>Carbon</t>
  </si>
  <si>
    <t>C</t>
  </si>
  <si>
    <t>3000</t>
  </si>
  <si>
    <t>Cr</t>
  </si>
  <si>
    <t>18</t>
  </si>
  <si>
    <t>Cu</t>
  </si>
  <si>
    <t>1.673</t>
  </si>
  <si>
    <t>2.44</t>
  </si>
  <si>
    <t>In</t>
  </si>
  <si>
    <t>15.52</t>
  </si>
  <si>
    <t>Iridium</t>
  </si>
  <si>
    <t>Ir</t>
  </si>
  <si>
    <t>5.3</t>
  </si>
  <si>
    <t>Fe</t>
  </si>
  <si>
    <t>9.66</t>
  </si>
  <si>
    <t>Pb</t>
  </si>
  <si>
    <t>20.65</t>
  </si>
  <si>
    <t>Magnesium</t>
  </si>
  <si>
    <t>Mg</t>
  </si>
  <si>
    <t>4.2</t>
  </si>
  <si>
    <t>8.707</t>
  </si>
  <si>
    <t>Nichrome</t>
  </si>
  <si>
    <t>Ni80/Cr20</t>
  </si>
  <si>
    <t>110</t>
  </si>
  <si>
    <t>Palladium</t>
  </si>
  <si>
    <t>Pd</t>
  </si>
  <si>
    <t>10.62</t>
  </si>
  <si>
    <t>Pt</t>
  </si>
  <si>
    <t>Rhodium</t>
  </si>
  <si>
    <t>Rh</t>
  </si>
  <si>
    <t>4.51</t>
  </si>
  <si>
    <t>Silicon (HRS)</t>
  </si>
  <si>
    <t>Si</t>
  </si>
  <si>
    <t>Silicon (LRS)</t>
  </si>
  <si>
    <t>Ag</t>
  </si>
  <si>
    <t>1.59</t>
  </si>
  <si>
    <t>Tantalum</t>
  </si>
  <si>
    <t>Ta</t>
  </si>
  <si>
    <t>Tantalum nitride</t>
  </si>
  <si>
    <t>252</t>
  </si>
  <si>
    <t>Tin (white)</t>
  </si>
  <si>
    <t>Sn</t>
  </si>
  <si>
    <t>11.55</t>
  </si>
  <si>
    <t>Ti</t>
  </si>
  <si>
    <t>55</t>
  </si>
  <si>
    <t>W</t>
  </si>
  <si>
    <t>5.6</t>
  </si>
  <si>
    <t>Zinc</t>
  </si>
  <si>
    <t>Zn</t>
  </si>
  <si>
    <t>5.68</t>
  </si>
  <si>
    <t>Zirconium</t>
  </si>
  <si>
    <t>Zr</t>
  </si>
  <si>
    <t>4.1</t>
  </si>
  <si>
    <t>u-ohm-cm</t>
  </si>
  <si>
    <t>You can edit the three user-defined materials (yellow cells).</t>
  </si>
  <si>
    <t>Fstart</t>
  </si>
  <si>
    <t>Fstop</t>
  </si>
  <si>
    <t>GHz</t>
  </si>
  <si>
    <t>mhos/meter</t>
  </si>
  <si>
    <t>zero</t>
  </si>
  <si>
    <t>maximum conductivity (Siemen-sq)</t>
  </si>
  <si>
    <t>s</t>
  </si>
  <si>
    <t>r</t>
  </si>
  <si>
    <t>permeability</t>
  </si>
  <si>
    <r>
      <t>m</t>
    </r>
    <r>
      <rPr>
        <sz val="10"/>
        <rFont val="Arial"/>
        <family val="2"/>
      </rPr>
      <t>R</t>
    </r>
  </si>
  <si>
    <t>Microwaves101 three-layer RF sheet resistance calculator</t>
  </si>
  <si>
    <r>
      <t>m</t>
    </r>
    <r>
      <rPr>
        <sz val="10"/>
        <rFont val="Arial"/>
        <family val="0"/>
      </rPr>
      <t>-ohm-cm</t>
    </r>
  </si>
  <si>
    <t>If you want to mess with these calculations ask us for an unlocked spreadsheet!</t>
  </si>
  <si>
    <t xml:space="preserve"> </t>
  </si>
  <si>
    <t>aaUser defined 1</t>
  </si>
  <si>
    <t>aaUser defined 2</t>
  </si>
  <si>
    <t>aaUser defined 3</t>
  </si>
  <si>
    <t>Microwaves101 single-layer RF sheet resistance calculator</t>
  </si>
  <si>
    <t>This page calulates sheet resistance versus skin depths</t>
  </si>
  <si>
    <t>1 skin depth (um)</t>
  </si>
  <si>
    <t>2 skin depth (um)</t>
  </si>
  <si>
    <t>3 skin depth (um)</t>
  </si>
  <si>
    <t>4 skin depth (um)</t>
  </si>
  <si>
    <t>5 skin depth (um)</t>
  </si>
  <si>
    <t>`</t>
  </si>
  <si>
    <t>Surface conductivity versus number skin depths</t>
  </si>
  <si>
    <t>Surface resistivity versus number of skin depths</t>
  </si>
  <si>
    <t>Siemen-squares</t>
  </si>
  <si>
    <t>Ohms/square</t>
  </si>
  <si>
    <t>Plot axis</t>
  </si>
  <si>
    <t>Single point solution</t>
  </si>
  <si>
    <t>Frequency</t>
  </si>
  <si>
    <t>microns</t>
  </si>
  <si>
    <t xml:space="preserve">Skin depth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</si>
</sst>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E+00"/>
  </numFmts>
  <fonts count="44">
    <font>
      <sz val="10"/>
      <name val="Arial"/>
      <family val="0"/>
    </font>
    <font>
      <b/>
      <sz val="10"/>
      <name val="Arial"/>
      <family val="2"/>
    </font>
    <font>
      <sz val="10"/>
      <name val="Tahoma"/>
      <family val="2"/>
    </font>
    <font>
      <sz val="10"/>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0"/>
      <color indexed="8"/>
      <name val="Calibri"/>
      <family val="0"/>
    </font>
    <font>
      <i/>
      <sz val="11"/>
      <color indexed="8"/>
      <name val="Calibri"/>
      <family val="0"/>
    </font>
    <font>
      <b/>
      <sz val="10"/>
      <color indexed="8"/>
      <name val="Arial"/>
      <family val="0"/>
    </font>
    <font>
      <sz val="16"/>
      <color indexed="8"/>
      <name val="Arial"/>
      <family val="0"/>
    </font>
    <font>
      <sz val="14.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pplyProtection="1">
      <alignment wrapText="1"/>
      <protection hidden="1"/>
    </xf>
    <xf numFmtId="0" fontId="0" fillId="0" borderId="10" xfId="0" applyBorder="1" applyAlignment="1" applyProtection="1">
      <alignment wrapText="1"/>
      <protection hidden="1"/>
    </xf>
    <xf numFmtId="0" fontId="0" fillId="0" borderId="11" xfId="0" applyFill="1" applyBorder="1" applyAlignment="1" applyProtection="1">
      <alignment wrapText="1"/>
      <protection hidden="1"/>
    </xf>
    <xf numFmtId="0" fontId="0" fillId="0" borderId="0" xfId="0" applyAlignment="1" applyProtection="1">
      <alignment/>
      <protection hidden="1"/>
    </xf>
    <xf numFmtId="0" fontId="0" fillId="0" borderId="10" xfId="0" applyBorder="1" applyAlignment="1" applyProtection="1">
      <alignment/>
      <protection hidden="1"/>
    </xf>
    <xf numFmtId="0" fontId="0" fillId="0" borderId="0" xfId="0" applyFont="1" applyAlignment="1" applyProtection="1">
      <alignment/>
      <protection hidden="1"/>
    </xf>
    <xf numFmtId="0" fontId="1" fillId="0" borderId="0" xfId="0" applyFont="1" applyAlignment="1" applyProtection="1">
      <alignment/>
      <protection hidden="1"/>
    </xf>
    <xf numFmtId="2" fontId="0" fillId="0" borderId="0" xfId="0" applyNumberFormat="1" applyAlignment="1" applyProtection="1">
      <alignment wrapText="1"/>
      <protection hidden="1"/>
    </xf>
    <xf numFmtId="2" fontId="0" fillId="0" borderId="0" xfId="0" applyNumberFormat="1" applyFont="1" applyAlignment="1" applyProtection="1">
      <alignment/>
      <protection hidden="1"/>
    </xf>
    <xf numFmtId="2" fontId="0" fillId="0" borderId="0" xfId="0" applyNumberFormat="1" applyAlignment="1" applyProtection="1">
      <alignment/>
      <protection hidden="1"/>
    </xf>
    <xf numFmtId="10" fontId="0" fillId="0" borderId="0" xfId="0" applyNumberFormat="1" applyAlignment="1" applyProtection="1">
      <alignment/>
      <protection hidden="1"/>
    </xf>
    <xf numFmtId="0" fontId="0" fillId="33" borderId="10" xfId="0" applyFill="1" applyBorder="1" applyAlignment="1" applyProtection="1">
      <alignment/>
      <protection locked="0"/>
    </xf>
    <xf numFmtId="0" fontId="0" fillId="0" borderId="0" xfId="0" applyFont="1" applyAlignment="1">
      <alignment horizontal="center" wrapText="1"/>
    </xf>
    <xf numFmtId="0" fontId="0" fillId="0" borderId="0" xfId="0" applyFont="1" applyAlignment="1">
      <alignment horizontal="center"/>
    </xf>
    <xf numFmtId="0" fontId="0" fillId="0" borderId="0" xfId="0" applyAlignment="1">
      <alignment horizontal="center"/>
    </xf>
    <xf numFmtId="165" fontId="0" fillId="0" borderId="0" xfId="0" applyNumberFormat="1" applyAlignment="1" applyProtection="1">
      <alignment wrapText="1"/>
      <protection hidden="1"/>
    </xf>
    <xf numFmtId="165" fontId="0" fillId="0" borderId="0" xfId="0" applyNumberFormat="1" applyAlignment="1" applyProtection="1">
      <alignment/>
      <protection hidden="1"/>
    </xf>
    <xf numFmtId="165" fontId="0" fillId="0" borderId="0" xfId="0" applyNumberFormat="1" applyFont="1" applyAlignment="1" applyProtection="1">
      <alignment/>
      <protection hidden="1"/>
    </xf>
    <xf numFmtId="165" fontId="1" fillId="0" borderId="0" xfId="0" applyNumberFormat="1" applyFont="1" applyAlignment="1" applyProtection="1">
      <alignment/>
      <protection hidden="1"/>
    </xf>
    <xf numFmtId="165" fontId="0" fillId="0" borderId="10" xfId="0" applyNumberFormat="1" applyBorder="1" applyAlignment="1" applyProtection="1">
      <alignment wrapText="1"/>
      <protection hidden="1"/>
    </xf>
    <xf numFmtId="165" fontId="0" fillId="33" borderId="10" xfId="0" applyNumberFormat="1" applyFill="1" applyBorder="1" applyAlignment="1" applyProtection="1">
      <alignment/>
      <protection locked="0"/>
    </xf>
    <xf numFmtId="165" fontId="0" fillId="0" borderId="10" xfId="0" applyNumberFormat="1" applyBorder="1" applyAlignment="1" applyProtection="1">
      <alignment/>
      <protection hidden="1"/>
    </xf>
    <xf numFmtId="164" fontId="0" fillId="0" borderId="10" xfId="0" applyNumberFormat="1" applyFill="1" applyBorder="1" applyAlignment="1" applyProtection="1">
      <alignment/>
      <protection hidden="1"/>
    </xf>
    <xf numFmtId="0" fontId="0" fillId="0" borderId="10" xfId="0" applyFont="1" applyBorder="1" applyAlignment="1" applyProtection="1">
      <alignment/>
      <protection hidden="1"/>
    </xf>
    <xf numFmtId="0" fontId="0" fillId="0" borderId="0" xfId="0" applyFill="1" applyAlignment="1" applyProtection="1">
      <alignment wrapText="1"/>
      <protection hidden="1"/>
    </xf>
    <xf numFmtId="0" fontId="0" fillId="0" borderId="10" xfId="0" applyNumberFormat="1" applyBorder="1" applyAlignment="1" applyProtection="1">
      <alignment/>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165" fontId="0" fillId="0" borderId="10" xfId="0" applyNumberFormat="1" applyFont="1" applyBorder="1" applyAlignment="1" applyProtection="1">
      <alignment/>
      <protection hidden="1"/>
    </xf>
    <xf numFmtId="165" fontId="0" fillId="0" borderId="10" xfId="0" applyNumberFormat="1" applyFill="1"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0" xfId="0" applyAlignment="1" applyProtection="1">
      <alignment/>
      <protection/>
    </xf>
    <xf numFmtId="0" fontId="3" fillId="0" borderId="10" xfId="0" applyFont="1" applyBorder="1" applyAlignment="1" applyProtection="1">
      <alignment horizontal="center"/>
      <protection/>
    </xf>
    <xf numFmtId="0" fontId="0" fillId="0" borderId="0" xfId="0" applyAlignment="1" applyProtection="1">
      <alignment wrapText="1"/>
      <protection/>
    </xf>
    <xf numFmtId="165" fontId="0" fillId="0" borderId="10" xfId="0" applyNumberFormat="1" applyFill="1" applyBorder="1" applyAlignment="1" applyProtection="1">
      <alignment horizontal="right"/>
      <protection/>
    </xf>
    <xf numFmtId="166" fontId="0" fillId="0" borderId="10" xfId="0" applyNumberForma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Alignment="1" applyProtection="1">
      <alignment/>
      <protection/>
    </xf>
    <xf numFmtId="49" fontId="0" fillId="0" borderId="10" xfId="0" applyNumberFormat="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0" xfId="0" applyFont="1" applyFill="1" applyAlignment="1" applyProtection="1">
      <alignment/>
      <protection/>
    </xf>
    <xf numFmtId="11" fontId="0" fillId="0" borderId="0" xfId="0" applyNumberFormat="1" applyBorder="1" applyAlignment="1" applyProtection="1">
      <alignment/>
      <protection/>
    </xf>
    <xf numFmtId="11" fontId="0" fillId="0" borderId="10" xfId="0" applyNumberFormat="1" applyBorder="1" applyAlignment="1" applyProtection="1">
      <alignment horizontal="right"/>
      <protection/>
    </xf>
    <xf numFmtId="11" fontId="0" fillId="0" borderId="0" xfId="0" applyNumberFormat="1" applyFill="1" applyBorder="1" applyAlignment="1" applyProtection="1">
      <alignment/>
      <protection/>
    </xf>
    <xf numFmtId="11" fontId="0" fillId="0" borderId="10" xfId="0" applyNumberFormat="1" applyFill="1" applyBorder="1" applyAlignment="1" applyProtection="1">
      <alignment horizontal="right"/>
      <protection/>
    </xf>
    <xf numFmtId="0" fontId="0" fillId="33" borderId="10" xfId="0" applyFont="1" applyFill="1" applyBorder="1" applyAlignment="1" applyProtection="1">
      <alignment/>
      <protection locked="0"/>
    </xf>
    <xf numFmtId="49" fontId="0" fillId="33" borderId="10" xfId="0" applyNumberFormat="1" applyFill="1" applyBorder="1" applyAlignment="1" applyProtection="1">
      <alignment/>
      <protection locked="0"/>
    </xf>
    <xf numFmtId="0" fontId="2" fillId="33" borderId="10" xfId="0" applyNumberFormat="1" applyFont="1" applyFill="1" applyBorder="1" applyAlignment="1" applyProtection="1">
      <alignment horizontal="right" wrapText="1"/>
      <protection locked="0"/>
    </xf>
    <xf numFmtId="0" fontId="0" fillId="33" borderId="10" xfId="0" applyFill="1" applyBorder="1" applyAlignment="1" applyProtection="1">
      <alignment horizontal="right"/>
      <protection locked="0"/>
    </xf>
    <xf numFmtId="49" fontId="0" fillId="0" borderId="10" xfId="0" applyNumberFormat="1" applyBorder="1" applyAlignment="1" applyProtection="1">
      <alignment/>
      <protection locked="0"/>
    </xf>
    <xf numFmtId="0" fontId="2" fillId="34" borderId="10" xfId="0" applyFont="1" applyFill="1" applyBorder="1" applyAlignment="1" applyProtection="1">
      <alignment wrapText="1"/>
      <protection locked="0"/>
    </xf>
    <xf numFmtId="0" fontId="2" fillId="34" borderId="10" xfId="0" applyFont="1" applyFill="1" applyBorder="1" applyAlignment="1" applyProtection="1">
      <alignment horizontal="right" wrapText="1"/>
      <protection locked="0"/>
    </xf>
    <xf numFmtId="49" fontId="2" fillId="34" borderId="10" xfId="0" applyNumberFormat="1" applyFont="1" applyFill="1" applyBorder="1" applyAlignment="1" applyProtection="1">
      <alignment wrapText="1"/>
      <protection locked="0"/>
    </xf>
    <xf numFmtId="0" fontId="0" fillId="0" borderId="10" xfId="0" applyBorder="1" applyAlignment="1" applyProtection="1">
      <alignment/>
      <protection locked="0"/>
    </xf>
    <xf numFmtId="11" fontId="2" fillId="34" borderId="10" xfId="0" applyNumberFormat="1" applyFont="1" applyFill="1" applyBorder="1" applyAlignment="1" applyProtection="1">
      <alignment horizontal="right" wrapText="1"/>
      <protection locked="0"/>
    </xf>
    <xf numFmtId="0" fontId="0" fillId="0" borderId="10" xfId="0" applyBorder="1" applyAlignment="1" applyProtection="1">
      <alignment horizontal="right"/>
      <protection locked="0"/>
    </xf>
    <xf numFmtId="11" fontId="0" fillId="0" borderId="0" xfId="0" applyNumberFormat="1" applyAlignment="1" applyProtection="1">
      <alignment/>
      <protection hidden="1"/>
    </xf>
    <xf numFmtId="0" fontId="0" fillId="0" borderId="0" xfId="0" applyFont="1" applyBorder="1" applyAlignment="1" applyProtection="1">
      <alignment/>
      <protection hidden="1"/>
    </xf>
    <xf numFmtId="165" fontId="0" fillId="0" borderId="0" xfId="0" applyNumberFormat="1" applyFont="1" applyBorder="1" applyAlignment="1" applyProtection="1">
      <alignment/>
      <protection hidden="1"/>
    </xf>
    <xf numFmtId="0" fontId="0" fillId="0" borderId="0" xfId="0" applyFont="1" applyFill="1" applyBorder="1" applyAlignment="1" applyProtection="1">
      <alignment/>
      <protection locked="0"/>
    </xf>
    <xf numFmtId="0" fontId="0" fillId="33" borderId="10" xfId="0" applyFill="1" applyBorder="1" applyAlignment="1" applyProtection="1">
      <alignment/>
      <protection hidden="1"/>
    </xf>
    <xf numFmtId="0" fontId="1" fillId="0" borderId="10" xfId="0" applyFont="1" applyBorder="1" applyAlignment="1" applyProtection="1">
      <alignment/>
      <protection hidden="1"/>
    </xf>
    <xf numFmtId="2" fontId="0" fillId="0" borderId="10" xfId="0" applyNumberFormat="1" applyFont="1" applyBorder="1" applyAlignment="1" applyProtection="1">
      <alignment/>
      <protection hidden="1"/>
    </xf>
    <xf numFmtId="0" fontId="0" fillId="0" borderId="10" xfId="0"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Composite RF Sheet Resistance</a:t>
            </a:r>
          </a:p>
        </c:rich>
      </c:tx>
      <c:layout>
        <c:manualLayout>
          <c:xMode val="factor"/>
          <c:yMode val="factor"/>
          <c:x val="0.00225"/>
          <c:y val="0"/>
        </c:manualLayout>
      </c:layout>
      <c:spPr>
        <a:noFill/>
        <a:ln>
          <a:noFill/>
        </a:ln>
      </c:spPr>
    </c:title>
    <c:plotArea>
      <c:layout>
        <c:manualLayout>
          <c:xMode val="edge"/>
          <c:yMode val="edge"/>
          <c:x val="0.0535"/>
          <c:y val="0.1175"/>
          <c:w val="0.9355"/>
          <c:h val="0.8042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layer'!$AR$18:$AR$119</c:f>
              <c:numCache>
                <c:ptCount val="102"/>
                <c:pt idx="0">
                  <c:v>0.012159415768379754</c:v>
                </c:pt>
                <c:pt idx="1">
                  <c:v>0.012333482086926861</c:v>
                </c:pt>
                <c:pt idx="2">
                  <c:v>0.012344022103381418</c:v>
                </c:pt>
                <c:pt idx="3">
                  <c:v>0.012355204015898145</c:v>
                </c:pt>
                <c:pt idx="4">
                  <c:v>0.0123670673718397</c:v>
                </c:pt>
                <c:pt idx="5">
                  <c:v>0.01237965421119642</c:v>
                </c:pt>
                <c:pt idx="6">
                  <c:v>0.012393009230543577</c:v>
                </c:pt>
                <c:pt idx="7">
                  <c:v>0.012407179958603408</c:v>
                </c:pt>
                <c:pt idx="8">
                  <c:v>0.012422216944327935</c:v>
                </c:pt>
                <c:pt idx="9">
                  <c:v>0.012438173958502018</c:v>
                </c:pt>
                <c:pt idx="10">
                  <c:v>0.012455108209954888</c:v>
                </c:pt>
                <c:pt idx="11">
                  <c:v>0.012473080577571703</c:v>
                </c:pt>
                <c:pt idx="12">
                  <c:v>0.012492155859404885</c:v>
                </c:pt>
                <c:pt idx="13">
                  <c:v>0.01251240304030962</c:v>
                </c:pt>
                <c:pt idx="14">
                  <c:v>0.012533895579662349</c:v>
                </c:pt>
                <c:pt idx="15">
                  <c:v>0.012556711720871257</c:v>
                </c:pt>
                <c:pt idx="16">
                  <c:v>0.012580934824555055</c:v>
                </c:pt>
                <c:pt idx="17">
                  <c:v>0.012606653727449528</c:v>
                </c:pt>
                <c:pt idx="18">
                  <c:v>0.012633963129307214</c:v>
                </c:pt>
                <c:pt idx="19">
                  <c:v>0.012662964010282595</c:v>
                </c:pt>
                <c:pt idx="20">
                  <c:v>0.012693764081547591</c:v>
                </c:pt>
                <c:pt idx="21">
                  <c:v>0.012726478272164466</c:v>
                </c:pt>
                <c:pt idx="22">
                  <c:v>0.012761229255555511</c:v>
                </c:pt>
                <c:pt idx="23">
                  <c:v>0.012798148019257749</c:v>
                </c:pt>
                <c:pt idx="24">
                  <c:v>0.012837374482040611</c:v>
                </c:pt>
                <c:pt idx="25">
                  <c:v>0.012879058162896974</c:v>
                </c:pt>
                <c:pt idx="26">
                  <c:v>0.012923358906903232</c:v>
                </c:pt>
                <c:pt idx="27">
                  <c:v>0.01297044767348424</c:v>
                </c:pt>
                <c:pt idx="28">
                  <c:v>0.013020507393223081</c:v>
                </c:pt>
                <c:pt idx="29">
                  <c:v>0.013073733900031219</c:v>
                </c:pt>
                <c:pt idx="30">
                  <c:v>0.013130336946250232</c:v>
                </c:pt>
                <c:pt idx="31">
                  <c:v>0.013190541309101196</c:v>
                </c:pt>
                <c:pt idx="32">
                  <c:v>0.013254587997844866</c:v>
                </c:pt>
                <c:pt idx="33">
                  <c:v>0.013322735572074817</c:v>
                </c:pt>
                <c:pt idx="34">
                  <c:v>0.01339526158275312</c:v>
                </c:pt>
                <c:pt idx="35">
                  <c:v>0.013472464148927787</c:v>
                </c:pt>
                <c:pt idx="36">
                  <c:v>0.013554663684561236</c:v>
                </c:pt>
                <c:pt idx="37">
                  <c:v>0.013642204791568647</c:v>
                </c:pt>
                <c:pt idx="38">
                  <c:v>0.013735458337036195</c:v>
                </c:pt>
                <c:pt idx="39">
                  <c:v>0.013834823734685059</c:v>
                </c:pt>
                <c:pt idx="40">
                  <c:v>0.01394073145299544</c:v>
                </c:pt>
                <c:pt idx="41">
                  <c:v>0.01405364577503381</c:v>
                </c:pt>
                <c:pt idx="42">
                  <c:v>0.014174067837969795</c:v>
                </c:pt>
                <c:pt idx="43">
                  <c:v>0.01430253898356018</c:v>
                </c:pt>
                <c:pt idx="44">
                  <c:v>0.014439644454556737</c:v>
                </c:pt>
                <c:pt idx="45">
                  <c:v>0.014586017476101663</c:v>
                </c:pt>
                <c:pt idx="46">
                  <c:v>0.014742343765754914</c:v>
                </c:pt>
                <c:pt idx="47">
                  <c:v>0.014909366520898129</c:v>
                </c:pt>
                <c:pt idx="48">
                  <c:v>0.015087891937929256</c:v>
                </c:pt>
                <c:pt idx="49">
                  <c:v>0.015278795323950817</c:v>
                </c:pt>
                <c:pt idx="50">
                  <c:v>0.01548302786861405</c:v>
                </c:pt>
                <c:pt idx="51">
                  <c:v>0.015701624151459325</c:v>
                </c:pt>
                <c:pt idx="52">
                  <c:v>0.01593571046853694</c:v>
                </c:pt>
                <c:pt idx="53">
                  <c:v>0.016186514071340818</c:v>
                </c:pt>
                <c:pt idx="54">
                  <c:v>0.01645537342117031</c:v>
                </c:pt>
                <c:pt idx="55">
                  <c:v>0.0167437495729692</c:v>
                </c:pt>
                <c:pt idx="56">
                  <c:v>0.01705323881447122</c:v>
                </c:pt>
                <c:pt idx="57">
                  <c:v>0.017385586699080323</c:v>
                </c:pt>
                <c:pt idx="58">
                  <c:v>0.017742703624268608</c:v>
                </c:pt>
                <c:pt idx="59">
                  <c:v>0.018126682121284467</c:v>
                </c:pt>
                <c:pt idx="60">
                  <c:v>0.018539816036476007</c:v>
                </c:pt>
                <c:pt idx="61">
                  <c:v>0.018984621799345864</c:v>
                </c:pt>
                <c:pt idx="62">
                  <c:v>0.019463861987294315</c:v>
                </c:pt>
                <c:pt idx="63">
                  <c:v>0.019980571411551</c:v>
                </c:pt>
                <c:pt idx="64">
                  <c:v>0.020538085962655567</c:v>
                </c:pt>
                <c:pt idx="65">
                  <c:v>0.021140074466602616</c:v>
                </c:pt>
                <c:pt idx="66">
                  <c:v>0.02179057381399158</c:v>
                </c:pt>
                <c:pt idx="67">
                  <c:v>0.022494027633850017</c:v>
                </c:pt>
                <c:pt idx="68">
                  <c:v>0.02325532879101802</c:v>
                </c:pt>
                <c:pt idx="69">
                  <c:v>0.0240798659911766</c:v>
                </c:pt>
                <c:pt idx="70">
                  <c:v>0.024973574781360953</c:v>
                </c:pt>
                <c:pt idx="71">
                  <c:v>0.02594299323748809</c:v>
                </c:pt>
                <c:pt idx="72">
                  <c:v>0.026995322636557902</c:v>
                </c:pt>
                <c:pt idx="73">
                  <c:v>0.02813849342387164</c:v>
                </c:pt>
                <c:pt idx="74">
                  <c:v>0.02938123681111045</c:v>
                </c:pt>
                <c:pt idx="75">
                  <c:v>0.0307331623884379</c:v>
                </c:pt>
                <c:pt idx="76">
                  <c:v>0.03220484221531182</c:v>
                </c:pt>
                <c:pt idx="77">
                  <c:v>0.03380790198668485</c:v>
                </c:pt>
                <c:pt idx="78">
                  <c:v>0.03555512007422128</c:v>
                </c:pt>
                <c:pt idx="79">
                  <c:v>0.03746053554064683</c:v>
                </c:pt>
                <c:pt idx="80">
                  <c:v>0.03953956664733206</c:v>
                </c:pt>
                <c:pt idx="81">
                  <c:v>0.0418091419504047</c:v>
                </c:pt>
                <c:pt idx="82">
                  <c:v>0.044287846837910684</c:v>
                </c:pt>
                <c:pt idx="83">
                  <c:v>0.04699608932399771</c:v>
                </c:pt>
                <c:pt idx="84">
                  <c:v>0.04995629010078178</c:v>
                </c:pt>
                <c:pt idx="85">
                  <c:v>0.053193103255530276</c:v>
                </c:pt>
                <c:pt idx="86">
                  <c:v>0.056733675673305416</c:v>
                </c:pt>
                <c:pt idx="87">
                  <c:v>0.060607954927383426</c:v>
                </c:pt>
                <c:pt idx="88">
                  <c:v>0.0648490573596443</c:v>
                </c:pt>
                <c:pt idx="89">
                  <c:v>0.06949371001185176</c:v>
                </c:pt>
                <c:pt idx="90">
                  <c:v>0.07458278203677883</c:v>
                </c:pt>
                <c:pt idx="91">
                  <c:v>0.08016192317808662</c:v>
                </c:pt>
                <c:pt idx="92">
                  <c:v>0.08628232890129198</c:v>
                </c:pt>
                <c:pt idx="93">
                  <c:v>0.09300165391175774</c:v>
                </c:pt>
                <c:pt idx="94">
                  <c:v>0.10038509834078536</c:v>
                </c:pt>
                <c:pt idx="95">
                  <c:v>0.10850669416064745</c:v>
                </c:pt>
                <c:pt idx="96">
                  <c:v>0.11745082384947307</c:v>
                </c:pt>
                <c:pt idx="97">
                  <c:v>0.12731400949117763</c:v>
                </c:pt>
                <c:pt idx="98">
                  <c:v>0.13820701893232873</c:v>
                </c:pt>
                <c:pt idx="99">
                  <c:v>0.1502573469068856</c:v>
                </c:pt>
                <c:pt idx="100">
                  <c:v>0.1636121437544276</c:v>
                </c:pt>
                <c:pt idx="101">
                  <c:v>0.178441683071979</c:v>
                </c:pt>
              </c:numCache>
            </c:numRef>
          </c:yVal>
          <c:smooth val="0"/>
        </c:ser>
        <c:axId val="17101073"/>
        <c:axId val="19691930"/>
      </c:scatterChart>
      <c:valAx>
        <c:axId val="1710107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691930"/>
        <c:crosses val="autoZero"/>
        <c:crossBetween val="midCat"/>
        <c:dispUnits/>
      </c:valAx>
      <c:valAx>
        <c:axId val="19691930"/>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Sheet Resistance (ohms/square)</a:t>
                </a:r>
              </a:p>
            </c:rich>
          </c:tx>
          <c:layout>
            <c:manualLayout>
              <c:xMode val="factor"/>
              <c:yMode val="factor"/>
              <c:x val="-0.012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0107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Depths per Layer</a:t>
            </a:r>
          </a:p>
        </c:rich>
      </c:tx>
      <c:layout>
        <c:manualLayout>
          <c:xMode val="factor"/>
          <c:yMode val="factor"/>
          <c:x val="0.00225"/>
          <c:y val="0"/>
        </c:manualLayout>
      </c:layout>
      <c:spPr>
        <a:noFill/>
        <a:ln>
          <a:noFill/>
        </a:ln>
      </c:spPr>
    </c:title>
    <c:plotArea>
      <c:layout>
        <c:manualLayout>
          <c:xMode val="edge"/>
          <c:yMode val="edge"/>
          <c:x val="0.0635"/>
          <c:y val="0.1175"/>
          <c:w val="0.8705"/>
          <c:h val="0.78925"/>
        </c:manualLayout>
      </c:layout>
      <c:scatterChart>
        <c:scatterStyle val="lineMarker"/>
        <c:varyColors val="0"/>
        <c:ser>
          <c:idx val="3"/>
          <c:order val="0"/>
          <c:tx>
            <c:v>Layer 3</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layer'!$W$18:$W$119</c:f>
              <c:numCache>
                <c:ptCount val="102"/>
                <c:pt idx="0">
                  <c:v>0</c:v>
                </c:pt>
                <c:pt idx="1">
                  <c:v>0.025439873699409855</c:v>
                </c:pt>
                <c:pt idx="2">
                  <c:v>0.026971857535627423</c:v>
                </c:pt>
                <c:pt idx="3">
                  <c:v>0.02859609711580673</c:v>
                </c:pt>
                <c:pt idx="4">
                  <c:v>0.03031814806141894</c:v>
                </c:pt>
                <c:pt idx="5">
                  <c:v>0.03214390055229008</c:v>
                </c:pt>
                <c:pt idx="6">
                  <c:v>0.03407959947363479</c:v>
                </c:pt>
                <c:pt idx="7">
                  <c:v>0.03613186577634008</c:v>
                </c:pt>
                <c:pt idx="8">
                  <c:v>0.03830771912356089</c:v>
                </c:pt>
                <c:pt idx="9">
                  <c:v>0.04061460190108896</c:v>
                </c:pt>
                <c:pt idx="10">
                  <c:v>0.04306040467362093</c:v>
                </c:pt>
                <c:pt idx="11">
                  <c:v>0.045653493173997604</c:v>
                </c:pt>
                <c:pt idx="12">
                  <c:v>0.04840273691772955</c:v>
                </c:pt>
                <c:pt idx="13">
                  <c:v>0.05131753954068334</c:v>
                </c:pt>
                <c:pt idx="14">
                  <c:v>0.05440787096369692</c:v>
                </c:pt>
                <c:pt idx="15">
                  <c:v>0.05768430149414126</c:v>
                </c:pt>
                <c:pt idx="16">
                  <c:v>0.06115803798107105</c:v>
                </c:pt>
                <c:pt idx="17">
                  <c:v>0.06484096214763066</c:v>
                </c:pt>
                <c:pt idx="18">
                  <c:v>0.06874567123182984</c:v>
                </c:pt>
                <c:pt idx="19">
                  <c:v>0.07288552107469812</c:v>
                </c:pt>
                <c:pt idx="20">
                  <c:v>0.07727467180319889</c:v>
                </c:pt>
                <c:pt idx="21">
                  <c:v>0.08192813626415901</c:v>
                </c:pt>
                <c:pt idx="22">
                  <c:v>0.08686183137487939</c:v>
                </c:pt>
                <c:pt idx="23">
                  <c:v>0.09209263256606841</c:v>
                </c:pt>
                <c:pt idx="24">
                  <c:v>0.09763843150331758</c:v>
                </c:pt>
                <c:pt idx="25">
                  <c:v>0.10351819728455214</c:v>
                </c:pt>
                <c:pt idx="26">
                  <c:v>0.10975204132277919</c:v>
                </c:pt>
                <c:pt idx="27">
                  <c:v>0.11636128613606145</c:v>
                </c:pt>
                <c:pt idx="28">
                  <c:v>0.12336853828000854</c:v>
                </c:pt>
                <c:pt idx="29">
                  <c:v>0.1307977656722478</c:v>
                </c:pt>
                <c:pt idx="30">
                  <c:v>0.13867437957335788</c:v>
                </c:pt>
                <c:pt idx="31">
                  <c:v>0.14702532150467776</c:v>
                </c:pt>
                <c:pt idx="32">
                  <c:v>0.15587915540028718</c:v>
                </c:pt>
                <c:pt idx="33">
                  <c:v>0.1652661653083602</c:v>
                </c:pt>
                <c:pt idx="34">
                  <c:v>0.17521845897607372</c:v>
                </c:pt>
                <c:pt idx="35">
                  <c:v>0.18577007767237735</c:v>
                </c:pt>
                <c:pt idx="36">
                  <c:v>0.19695711262426732</c:v>
                </c:pt>
                <c:pt idx="37">
                  <c:v>0.2088178284648283</c:v>
                </c:pt>
                <c:pt idx="38">
                  <c:v>0.22139279411529023</c:v>
                </c:pt>
                <c:pt idx="39">
                  <c:v>0.23472502154877534</c:v>
                </c:pt>
                <c:pt idx="40">
                  <c:v>0.2488601129103683</c:v>
                </c:pt>
                <c:pt idx="41">
                  <c:v>0.2638464164967264</c:v>
                </c:pt>
                <c:pt idx="42">
                  <c:v>0.2797351921287489</c:v>
                </c:pt>
                <c:pt idx="43">
                  <c:v>0.2965807864829536</c:v>
                </c:pt>
                <c:pt idx="44">
                  <c:v>0.3144408189812722</c:v>
                </c:pt>
                <c:pt idx="45">
                  <c:v>0.33337637887508953</c:v>
                </c:pt>
                <c:pt idx="46">
                  <c:v>0.35345223419764277</c:v>
                </c:pt>
                <c:pt idx="47">
                  <c:v>0.37473705329948986</c:v>
                </c:pt>
                <c:pt idx="48">
                  <c:v>0.3973036397247966</c:v>
                </c:pt>
                <c:pt idx="49">
                  <c:v>0.4212291812318252</c:v>
                </c:pt>
                <c:pt idx="50">
                  <c:v>0.4465955138093838</c:v>
                </c:pt>
                <c:pt idx="51">
                  <c:v>0.4734894015922908</c:v>
                </c:pt>
                <c:pt idx="52">
                  <c:v>0.5020028336332898</c:v>
                </c:pt>
                <c:pt idx="53">
                  <c:v>0.5322333385465062</c:v>
                </c:pt>
                <c:pt idx="54">
                  <c:v>0.5642843180986679</c:v>
                </c:pt>
                <c:pt idx="55">
                  <c:v>0.5982654008891168</c:v>
                </c:pt>
                <c:pt idx="56">
                  <c:v>0.6342928173283586</c:v>
                </c:pt>
                <c:pt idx="57">
                  <c:v>0.6724897971977394</c:v>
                </c:pt>
                <c:pt idx="58">
                  <c:v>0.7129869911500846</c:v>
                </c:pt>
                <c:pt idx="59">
                  <c:v>0.7559229175930161</c:v>
                </c:pt>
                <c:pt idx="60">
                  <c:v>0.8014444364834888</c:v>
                </c:pt>
                <c:pt idx="61">
                  <c:v>0.8497072516541352</c:v>
                </c:pt>
                <c:pt idx="62">
                  <c:v>0.9008764433895952</c:v>
                </c:pt>
                <c:pt idx="63">
                  <c:v>0.9551270330744818</c:v>
                </c:pt>
                <c:pt idx="64">
                  <c:v>1.0126445818443288</c:v>
                </c:pt>
                <c:pt idx="65">
                  <c:v>1.0736258252871687</c:v>
                </c:pt>
                <c:pt idx="66">
                  <c:v>1.138279346366711</c:v>
                </c:pt>
                <c:pt idx="67">
                  <c:v>1.2068262888688095</c:v>
                </c:pt>
                <c:pt idx="68">
                  <c:v>1.2795011138115269</c:v>
                </c:pt>
                <c:pt idx="69">
                  <c:v>1.3565524014060524</c:v>
                </c:pt>
                <c:pt idx="70">
                  <c:v>1.4382437013115392</c:v>
                </c:pt>
                <c:pt idx="71">
                  <c:v>1.5248544340921082</c:v>
                </c:pt>
                <c:pt idx="72">
                  <c:v>1.6166808469594012</c:v>
                </c:pt>
                <c:pt idx="73">
                  <c:v>1.714037027069752</c:v>
                </c:pt>
                <c:pt idx="74">
                  <c:v>1.8172559758418994</c:v>
                </c:pt>
                <c:pt idx="75">
                  <c:v>1.9266907479698812</c:v>
                </c:pt>
                <c:pt idx="76">
                  <c:v>2.0427156590270568</c:v>
                </c:pt>
                <c:pt idx="77">
                  <c:v>2.165727565791773</c:v>
                </c:pt>
                <c:pt idx="78">
                  <c:v>2.2961472236739886</c:v>
                </c:pt>
                <c:pt idx="79">
                  <c:v>2.4344207258858335</c:v>
                </c:pt>
                <c:pt idx="80">
                  <c:v>2.5810210292787175</c:v>
                </c:pt>
                <c:pt idx="81">
                  <c:v>2.7364495720660336</c:v>
                </c:pt>
                <c:pt idx="82">
                  <c:v>2.9012379889647737</c:v>
                </c:pt>
                <c:pt idx="83">
                  <c:v>3.07594992962262</c:v>
                </c:pt>
                <c:pt idx="84">
                  <c:v>3.261182986550325</c:v>
                </c:pt>
                <c:pt idx="85">
                  <c:v>3.4575707391537795</c:v>
                </c:pt>
                <c:pt idx="86">
                  <c:v>3.665784920857257</c:v>
                </c:pt>
                <c:pt idx="87">
                  <c:v>3.8865377167303627</c:v>
                </c:pt>
                <c:pt idx="88">
                  <c:v>4.120584199477602</c:v>
                </c:pt>
                <c:pt idx="89">
                  <c:v>4.368724912122712</c:v>
                </c:pt>
                <c:pt idx="90">
                  <c:v>4.631808606221724</c:v>
                </c:pt>
                <c:pt idx="91">
                  <c:v>4.910735144970605</c:v>
                </c:pt>
                <c:pt idx="92">
                  <c:v>5.206458581137469</c:v>
                </c:pt>
                <c:pt idx="93">
                  <c:v>5.5199904203471855</c:v>
                </c:pt>
                <c:pt idx="94">
                  <c:v>5.852403080880319</c:v>
                </c:pt>
                <c:pt idx="95">
                  <c:v>6.204833561820424</c:v>
                </c:pt>
                <c:pt idx="96">
                  <c:v>6.578487332096402</c:v>
                </c:pt>
                <c:pt idx="97">
                  <c:v>6.974642453722162</c:v>
                </c:pt>
                <c:pt idx="98">
                  <c:v>7.394653953336923</c:v>
                </c:pt>
                <c:pt idx="99">
                  <c:v>7.839958456998719</c:v>
                </c:pt>
                <c:pt idx="100">
                  <c:v>8.312079104084239</c:v>
                </c:pt>
                <c:pt idx="101">
                  <c:v>8.812630757102637</c:v>
                </c:pt>
              </c:numCache>
            </c:numRef>
          </c:yVal>
          <c:smooth val="0"/>
        </c:ser>
        <c:ser>
          <c:idx val="2"/>
          <c:order val="1"/>
          <c:tx>
            <c:v>Layer 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layer'!$R$18:$R$119</c:f>
              <c:numCache>
                <c:ptCount val="102"/>
                <c:pt idx="0">
                  <c:v>0</c:v>
                </c:pt>
                <c:pt idx="1">
                  <c:v>0.0005006561891260368</c:v>
                </c:pt>
                <c:pt idx="2">
                  <c:v>0.0005308055993906471</c:v>
                </c:pt>
                <c:pt idx="3">
                  <c:v>0.0005627706007915429</c:v>
                </c:pt>
                <c:pt idx="4">
                  <c:v>0.0005966605278445649</c:v>
                </c:pt>
                <c:pt idx="5">
                  <c:v>0.0006325912991670703</c:v>
                </c:pt>
                <c:pt idx="6">
                  <c:v>0.0006706858139711397</c:v>
                </c:pt>
                <c:pt idx="7">
                  <c:v>0.0007110743724335209</c:v>
                </c:pt>
                <c:pt idx="8">
                  <c:v>0.0007538951213801627</c:v>
                </c:pt>
                <c:pt idx="9">
                  <c:v>0.0007992945268097771</c:v>
                </c:pt>
                <c:pt idx="10">
                  <c:v>0.0008474278748726708</c:v>
                </c:pt>
                <c:pt idx="11">
                  <c:v>0.0008984598030184167</c:v>
                </c:pt>
                <c:pt idx="12">
                  <c:v>0.0009525648631291265</c:v>
                </c:pt>
                <c:pt idx="13">
                  <c:v>0.0010099281185644896</c:v>
                </c:pt>
                <c:pt idx="14">
                  <c:v>0.0010707457771607389</c:v>
                </c:pt>
                <c:pt idx="15">
                  <c:v>0.0011352258623486826</c:v>
                </c:pt>
                <c:pt idx="16">
                  <c:v>0.0012035889246863182</c:v>
                </c:pt>
                <c:pt idx="17">
                  <c:v>0.001276068796239796</c:v>
                </c:pt>
                <c:pt idx="18">
                  <c:v>0.0013529133903930415</c:v>
                </c:pt>
                <c:pt idx="19">
                  <c:v>0.0014343855498217472</c:v>
                </c:pt>
                <c:pt idx="20">
                  <c:v>0.0015207639455321765</c:v>
                </c:pt>
                <c:pt idx="21">
                  <c:v>0.001612344030039899</c:v>
                </c:pt>
                <c:pt idx="22">
                  <c:v>0.0017094390479487464</c:v>
                </c:pt>
                <c:pt idx="23">
                  <c:v>0.0018123811073866194</c:v>
                </c:pt>
                <c:pt idx="24">
                  <c:v>0.0019215223159629344</c:v>
                </c:pt>
                <c:pt idx="25">
                  <c:v>0.0020372359851331887</c:v>
                </c:pt>
                <c:pt idx="26">
                  <c:v>0.0021599179070901056</c:v>
                </c:pt>
                <c:pt idx="27">
                  <c:v>0.0022899877085488943</c:v>
                </c:pt>
                <c:pt idx="28">
                  <c:v>0.002427890286057178</c:v>
                </c:pt>
                <c:pt idx="29">
                  <c:v>0.002574097327738975</c:v>
                </c:pt>
                <c:pt idx="30">
                  <c:v>0.002729108926677786</c:v>
                </c:pt>
                <c:pt idx="31">
                  <c:v>0.0028934552914572794</c:v>
                </c:pt>
                <c:pt idx="32">
                  <c:v>0.0030676985597103603</c:v>
                </c:pt>
                <c:pt idx="33">
                  <c:v>0.0032524347208797914</c:v>
                </c:pt>
                <c:pt idx="34">
                  <c:v>0.003448295654767063</c:v>
                </c:pt>
                <c:pt idx="35">
                  <c:v>0.003655951292842223</c:v>
                </c:pt>
                <c:pt idx="36">
                  <c:v>0.0038761119097073496</c:v>
                </c:pt>
                <c:pt idx="37">
                  <c:v>0.004109530552551471</c:v>
                </c:pt>
                <c:pt idx="38">
                  <c:v>0.0043570056169067286</c:v>
                </c:pt>
                <c:pt idx="39">
                  <c:v>0.004619383577516065</c:v>
                </c:pt>
                <c:pt idx="40">
                  <c:v>0.004897561883653162</c:v>
                </c:pt>
                <c:pt idx="41">
                  <c:v>0.005192492028797945</c:v>
                </c:pt>
                <c:pt idx="42">
                  <c:v>0.005505182805167309</c:v>
                </c:pt>
                <c:pt idx="43">
                  <c:v>0.005836703754232983</c:v>
                </c:pt>
                <c:pt idx="44">
                  <c:v>0.006188188825028863</c:v>
                </c:pt>
                <c:pt idx="45">
                  <c:v>0.006560840252760845</c:v>
                </c:pt>
                <c:pt idx="46">
                  <c:v>0.006955932670985719</c:v>
                </c:pt>
                <c:pt idx="47">
                  <c:v>0.007374817471424607</c:v>
                </c:pt>
                <c:pt idx="48">
                  <c:v>0.00781892742632346</c:v>
                </c:pt>
                <c:pt idx="49">
                  <c:v>0.008289781589171116</c:v>
                </c:pt>
                <c:pt idx="50">
                  <c:v>0.008788990490537586</c:v>
                </c:pt>
                <c:pt idx="51">
                  <c:v>0.009318261646804602</c:v>
                </c:pt>
                <c:pt idx="52">
                  <c:v>0.009879405400630781</c:v>
                </c:pt>
                <c:pt idx="53">
                  <c:v>0.010474341113128364</c:v>
                </c:pt>
                <c:pt idx="54">
                  <c:v>0.011105103728931526</c:v>
                </c:pt>
                <c:pt idx="55">
                  <c:v>0.011773850736611724</c:v>
                </c:pt>
                <c:pt idx="56">
                  <c:v>0.012482869548247804</c:v>
                </c:pt>
                <c:pt idx="57">
                  <c:v>0.013234585323392226</c:v>
                </c:pt>
                <c:pt idx="58">
                  <c:v>0.014031569264194946</c:v>
                </c:pt>
                <c:pt idx="59">
                  <c:v>0.014876547410057856</c:v>
                </c:pt>
                <c:pt idx="60">
                  <c:v>0.01577240996190149</c:v>
                </c:pt>
                <c:pt idx="61">
                  <c:v>0.016722221167937094</c:v>
                </c:pt>
                <c:pt idx="62">
                  <c:v>0.017729229804757853</c:v>
                </c:pt>
                <c:pt idx="63">
                  <c:v>0.018796880289599124</c:v>
                </c:pt>
                <c:pt idx="64">
                  <c:v>0.019928824461776774</c:v>
                </c:pt>
                <c:pt idx="65">
                  <c:v>0.02112893407360113</c:v>
                </c:pt>
                <c:pt idx="66">
                  <c:v>0.022401314033491198</c:v>
                </c:pt>
                <c:pt idx="67">
                  <c:v>0.023750316446586452</c:v>
                </c:pt>
                <c:pt idx="68">
                  <c:v>0.025180555500881236</c:v>
                </c:pt>
                <c:pt idx="69">
                  <c:v>0.026696923249799116</c:v>
                </c:pt>
                <c:pt idx="70">
                  <c:v>0.028304606345190508</c:v>
                </c:pt>
                <c:pt idx="71">
                  <c:v>0.030009103777987864</c:v>
                </c:pt>
                <c:pt idx="72">
                  <c:v>0.03181624568719944</c:v>
                </c:pt>
                <c:pt idx="73">
                  <c:v>0.033732213301576684</c:v>
                </c:pt>
                <c:pt idx="74">
                  <c:v>0.035763560082164574</c:v>
                </c:pt>
                <c:pt idx="75">
                  <c:v>0.03791723413805199</c:v>
                </c:pt>
                <c:pt idx="76">
                  <c:v>0.04020060199199382</c:v>
                </c:pt>
                <c:pt idx="77">
                  <c:v>0.042621473777193726</c:v>
                </c:pt>
                <c:pt idx="78">
                  <c:v>0.045188129951431975</c:v>
                </c:pt>
                <c:pt idx="79">
                  <c:v>0.04790934961991244</c:v>
                </c:pt>
                <c:pt idx="80">
                  <c:v>0.05079444056370531</c:v>
                </c:pt>
                <c:pt idx="81">
                  <c:v>0.053853271076496574</c:v>
                </c:pt>
                <c:pt idx="82">
                  <c:v>0.057096303718539514</c:v>
                </c:pt>
                <c:pt idx="83">
                  <c:v>0.060534631103262355</c:v>
                </c:pt>
                <c:pt idx="84">
                  <c:v>0.06418001383893776</c:v>
                </c:pt>
                <c:pt idx="85">
                  <c:v>0.06804492075519158</c:v>
                </c:pt>
                <c:pt idx="86">
                  <c:v>0.07214257155194365</c:v>
                </c:pt>
                <c:pt idx="87">
                  <c:v>0.07648698201665877</c:v>
                </c:pt>
                <c:pt idx="88">
                  <c:v>0.08109301196457094</c:v>
                </c:pt>
                <c:pt idx="89">
                  <c:v>0.0859764160658579</c:v>
                </c:pt>
                <c:pt idx="90">
                  <c:v>0.09115389773361739</c:v>
                </c:pt>
                <c:pt idx="91">
                  <c:v>0.09664316625696584</c:v>
                </c:pt>
                <c:pt idx="92">
                  <c:v>0.10246299737468063</c:v>
                </c:pt>
                <c:pt idx="93">
                  <c:v>0.10863329749657372</c:v>
                </c:pt>
                <c:pt idx="94">
                  <c:v>0.11517517179226357</c:v>
                </c:pt>
                <c:pt idx="95">
                  <c:v>0.12211099638023794</c:v>
                </c:pt>
                <c:pt idx="96">
                  <c:v>0.12946449486412728</c:v>
                </c:pt>
                <c:pt idx="97">
                  <c:v>0.13726081947797614</c:v>
                </c:pt>
                <c:pt idx="98">
                  <c:v>0.14552663711806588</c:v>
                </c:pt>
                <c:pt idx="99">
                  <c:v>0.15429022055555552</c:v>
                </c:pt>
                <c:pt idx="100">
                  <c:v>0.16358154514192869</c:v>
                </c:pt>
                <c:pt idx="101">
                  <c:v>0.17343239133802216</c:v>
                </c:pt>
              </c:numCache>
            </c:numRef>
          </c:yVal>
          <c:smooth val="0"/>
        </c:ser>
        <c:ser>
          <c:idx val="1"/>
          <c:order val="2"/>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layer'!$N$18:$N$119</c:f>
              <c:numCache>
                <c:ptCount val="102"/>
                <c:pt idx="0">
                  <c:v>0</c:v>
                </c:pt>
                <c:pt idx="1">
                  <c:v>0.0010646714308492696</c:v>
                </c:pt>
                <c:pt idx="2">
                  <c:v>0.001128785720181671</c:v>
                </c:pt>
                <c:pt idx="3">
                  <c:v>0.0011967609585143849</c:v>
                </c:pt>
                <c:pt idx="4">
                  <c:v>0.0012688296513830456</c:v>
                </c:pt>
                <c:pt idx="5">
                  <c:v>0.0013452383057576736</c:v>
                </c:pt>
                <c:pt idx="6">
                  <c:v>0.0014262482732061074</c:v>
                </c:pt>
                <c:pt idx="7">
                  <c:v>0.001512136643832557</c:v>
                </c:pt>
                <c:pt idx="8">
                  <c:v>0.0016031971940489481</c:v>
                </c:pt>
                <c:pt idx="9">
                  <c:v>0.0016997413914208606</c:v>
                </c:pt>
                <c:pt idx="10">
                  <c:v>0.001802099460025074</c:v>
                </c:pt>
                <c:pt idx="11">
                  <c:v>0.0019106215099627222</c:v>
                </c:pt>
                <c:pt idx="12">
                  <c:v>0.002025678734891492</c:v>
                </c:pt>
                <c:pt idx="13">
                  <c:v>0.0021476646816729573</c:v>
                </c:pt>
                <c:pt idx="14">
                  <c:v>0.0022769965964778115</c:v>
                </c:pt>
                <c:pt idx="15">
                  <c:v>0.002414116851953268</c:v>
                </c:pt>
                <c:pt idx="16">
                  <c:v>0.002559494460334187</c:v>
                </c:pt>
                <c:pt idx="17">
                  <c:v>0.002713626677673432</c:v>
                </c:pt>
                <c:pt idx="18">
                  <c:v>0.002877040704678641</c:v>
                </c:pt>
                <c:pt idx="19">
                  <c:v>0.003050295489973033</c:v>
                </c:pt>
                <c:pt idx="20">
                  <c:v>0.003233983641948191</c:v>
                </c:pt>
                <c:pt idx="21">
                  <c:v>0.003428733455748233</c:v>
                </c:pt>
                <c:pt idx="22">
                  <c:v>0.003635211062318527</c:v>
                </c:pt>
                <c:pt idx="23">
                  <c:v>0.0038541227068696724</c:v>
                </c:pt>
                <c:pt idx="24">
                  <c:v>0.004086217164550114</c:v>
                </c:pt>
                <c:pt idx="25">
                  <c:v>0.004332288301590027</c:v>
                </c:pt>
                <c:pt idx="26">
                  <c:v>0.004593177790676773</c:v>
                </c:pt>
                <c:pt idx="27">
                  <c:v>0.004869777989849678</c:v>
                </c:pt>
                <c:pt idx="28">
                  <c:v>0.005163034994761257</c:v>
                </c:pt>
                <c:pt idx="29">
                  <c:v>0.005473951874744957</c:v>
                </c:pt>
                <c:pt idx="30">
                  <c:v>0.005803592103758228</c:v>
                </c:pt>
                <c:pt idx="31">
                  <c:v>0.0061530831979362535</c:v>
                </c:pt>
                <c:pt idx="32">
                  <c:v>0.006523620572198411</c:v>
                </c:pt>
                <c:pt idx="33">
                  <c:v>0.006916471629098752</c:v>
                </c:pt>
                <c:pt idx="34">
                  <c:v>0.007332980093906205</c:v>
                </c:pt>
                <c:pt idx="35">
                  <c:v>0.0077745706107423835</c:v>
                </c:pt>
                <c:pt idx="36">
                  <c:v>0.00824275361549786</c:v>
                </c:pt>
                <c:pt idx="37">
                  <c:v>0.008739130502194414</c:v>
                </c:pt>
                <c:pt idx="38">
                  <c:v>0.00926539910046455</c:v>
                </c:pt>
                <c:pt idx="39">
                  <c:v>0.009823359482883657</c:v>
                </c:pt>
                <c:pt idx="40">
                  <c:v>0.01041492012201849</c:v>
                </c:pt>
                <c:pt idx="41">
                  <c:v>0.011042104418251831</c:v>
                </c:pt>
                <c:pt idx="42">
                  <c:v>0.011707057620711355</c:v>
                </c:pt>
                <c:pt idx="43">
                  <c:v>0.012412054164975391</c:v>
                </c:pt>
                <c:pt idx="44">
                  <c:v>0.013159505452653774</c:v>
                </c:pt>
                <c:pt idx="45">
                  <c:v>0.013951968099453399</c:v>
                </c:pt>
                <c:pt idx="46">
                  <c:v>0.014792152679940588</c:v>
                </c:pt>
                <c:pt idx="47">
                  <c:v>0.01568293299891116</c:v>
                </c:pt>
                <c:pt idx="48">
                  <c:v>0.016627355921080476</c:v>
                </c:pt>
                <c:pt idx="49">
                  <c:v>0.01762865179271535</c:v>
                </c:pt>
                <c:pt idx="50">
                  <c:v>0.018690245490854438</c:v>
                </c:pt>
                <c:pt idx="51">
                  <c:v>0.01981576813791033</c:v>
                </c:pt>
                <c:pt idx="52">
                  <c:v>0.021009069521722542</c:v>
                </c:pt>
                <c:pt idx="53">
                  <c:v>0.022274231263543484</c:v>
                </c:pt>
                <c:pt idx="54">
                  <c:v>0.023615580778997728</c:v>
                </c:pt>
                <c:pt idx="55">
                  <c:v>0.025037706079767366</c:v>
                </c:pt>
                <c:pt idx="56">
                  <c:v>0.026545471466631675</c:v>
                </c:pt>
                <c:pt idx="57">
                  <c:v>0.028144034167538395</c:v>
                </c:pt>
                <c:pt idx="58">
                  <c:v>0.029838861977616087</c:v>
                </c:pt>
                <c:pt idx="59">
                  <c:v>0.03163575196146436</c:v>
                </c:pt>
                <c:pt idx="60">
                  <c:v>0.03354085028169211</c:v>
                </c:pt>
                <c:pt idx="61">
                  <c:v>0.03556067322152604</c:v>
                </c:pt>
                <c:pt idx="62">
                  <c:v>0.037702129473396365</c:v>
                </c:pt>
                <c:pt idx="63">
                  <c:v>0.039972543769736406</c:v>
                </c:pt>
                <c:pt idx="64">
                  <c:v>0.042379681936823926</c:v>
                </c:pt>
                <c:pt idx="65">
                  <c:v>0.04493177745735956</c:v>
                </c:pt>
                <c:pt idx="66">
                  <c:v>0.047637559632638056</c:v>
                </c:pt>
                <c:pt idx="67">
                  <c:v>0.05050628344063971</c:v>
                </c:pt>
                <c:pt idx="68">
                  <c:v>0.0535477611921695</c:v>
                </c:pt>
                <c:pt idx="69">
                  <c:v>0.05677239609332253</c:v>
                </c:pt>
                <c:pt idx="70">
                  <c:v>0.06019121782907389</c:v>
                </c:pt>
                <c:pt idx="71">
                  <c:v>0.06381592028970486</c:v>
                </c:pt>
                <c:pt idx="72">
                  <c:v>0.06765890156910657</c:v>
                </c:pt>
                <c:pt idx="73">
                  <c:v>0.07173330637177315</c:v>
                </c:pt>
                <c:pt idx="74">
                  <c:v>0.07605307097353488</c:v>
                </c:pt>
                <c:pt idx="75">
                  <c:v>0.08063297088981727</c:v>
                </c:pt>
                <c:pt idx="76">
                  <c:v>0.0854886714144731</c:v>
                </c:pt>
                <c:pt idx="77">
                  <c:v>0.0906367812020514</c:v>
                </c:pt>
                <c:pt idx="78">
                  <c:v>0.09609490907678028</c:v>
                </c:pt>
                <c:pt idx="79">
                  <c:v>0.1018817242625742</c:v>
                </c:pt>
                <c:pt idx="80">
                  <c:v>0.10801702024007974</c:v>
                </c:pt>
                <c:pt idx="81">
                  <c:v>0.11452178244917936</c:v>
                </c:pt>
                <c:pt idx="82">
                  <c:v>0.12141826006852532</c:v>
                </c:pt>
                <c:pt idx="83">
                  <c:v>0.1287300421176224</c:v>
                </c:pt>
                <c:pt idx="84">
                  <c:v>0.13648213814176183</c:v>
                </c:pt>
                <c:pt idx="85">
                  <c:v>0.14470106375578493</c:v>
                </c:pt>
                <c:pt idx="86">
                  <c:v>0.15341493133927428</c:v>
                </c:pt>
                <c:pt idx="87">
                  <c:v>0.16265354619339</c:v>
                </c:pt>
                <c:pt idx="88">
                  <c:v>0.17244850848825086</c:v>
                </c:pt>
                <c:pt idx="89">
                  <c:v>0.18283332134956456</c:v>
                </c:pt>
                <c:pt idx="90">
                  <c:v>0.193843505454213</c:v>
                </c:pt>
                <c:pt idx="91">
                  <c:v>0.20551672052675857</c:v>
                </c:pt>
                <c:pt idx="92">
                  <c:v>0.21789289415244534</c:v>
                </c:pt>
                <c:pt idx="93">
                  <c:v>0.23101435834729128</c:v>
                </c:pt>
                <c:pt idx="94">
                  <c:v>0.24492599435240378</c:v>
                </c:pt>
                <c:pt idx="95">
                  <c:v>0.25967538614777663</c:v>
                </c:pt>
                <c:pt idx="96">
                  <c:v>0.27531298321065745</c:v>
                </c:pt>
                <c:pt idx="97">
                  <c:v>0.2918922730751881</c:v>
                </c:pt>
                <c:pt idx="98">
                  <c:v>0.30946996428355156</c:v>
                </c:pt>
                <c:pt idx="99">
                  <c:v>0.32810618035439737</c:v>
                </c:pt>
                <c:pt idx="100">
                  <c:v>0.3478646654320054</c:v>
                </c:pt>
                <c:pt idx="101">
                  <c:v>0.3688130023195988</c:v>
                </c:pt>
              </c:numCache>
            </c:numRef>
          </c:yVal>
          <c:smooth val="0"/>
        </c:ser>
        <c:axId val="43009643"/>
        <c:axId val="51542468"/>
      </c:scatterChart>
      <c:valAx>
        <c:axId val="43009643"/>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42468"/>
        <c:crosses val="autoZero"/>
        <c:crossBetween val="midCat"/>
        <c:dispUnits/>
      </c:valAx>
      <c:valAx>
        <c:axId val="51542468"/>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Depths</a:t>
                </a:r>
              </a:p>
            </c:rich>
          </c:tx>
          <c:layout>
            <c:manualLayout>
              <c:xMode val="factor"/>
              <c:yMode val="factor"/>
              <c:x val="-0.008"/>
              <c:y val="-0.0012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43009643"/>
        <c:crosses val="autoZero"/>
        <c:crossBetween val="midCat"/>
        <c:dispUnits/>
      </c:valAx>
      <c:spPr>
        <a:noFill/>
        <a:ln w="12700">
          <a:solidFill>
            <a:srgbClr val="808080"/>
          </a:solidFill>
        </a:ln>
      </c:spPr>
    </c:plotArea>
    <c:legend>
      <c:legendPos val="r"/>
      <c:layout>
        <c:manualLayout>
          <c:xMode val="edge"/>
          <c:yMode val="edge"/>
          <c:x val="0.65825"/>
          <c:y val="0.4227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Percentage of DC Conductivity</a:t>
            </a:r>
          </a:p>
        </c:rich>
      </c:tx>
      <c:layout>
        <c:manualLayout>
          <c:xMode val="factor"/>
          <c:yMode val="factor"/>
          <c:x val="0.00225"/>
          <c:y val="0"/>
        </c:manualLayout>
      </c:layout>
      <c:spPr>
        <a:noFill/>
        <a:ln>
          <a:noFill/>
        </a:ln>
      </c:spPr>
    </c:title>
    <c:plotArea>
      <c:layout>
        <c:manualLayout>
          <c:xMode val="edge"/>
          <c:yMode val="edge"/>
          <c:x val="0.0765"/>
          <c:y val="0.1175"/>
          <c:w val="0.868"/>
          <c:h val="0.826"/>
        </c:manualLayout>
      </c:layout>
      <c:scatterChart>
        <c:scatterStyle val="lineMarker"/>
        <c:varyColors val="0"/>
        <c:ser>
          <c:idx val="1"/>
          <c:order val="0"/>
          <c:tx>
            <c:v>Layer 1</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layer'!$AM$18:$AM$119</c:f>
              <c:numCache>
                <c:ptCount val="102"/>
                <c:pt idx="0">
                  <c:v>1</c:v>
                </c:pt>
                <c:pt idx="1">
                  <c:v>0.9994678531551355</c:v>
                </c:pt>
                <c:pt idx="2">
                  <c:v>0.9994358194394952</c:v>
                </c:pt>
                <c:pt idx="3">
                  <c:v>0.9994018581555196</c:v>
                </c:pt>
                <c:pt idx="4">
                  <c:v>0.9993658534106932</c:v>
                </c:pt>
                <c:pt idx="5">
                  <c:v>0.9993276823567553</c:v>
                </c:pt>
                <c:pt idx="6">
                  <c:v>0.9992872147732257</c:v>
                </c:pt>
                <c:pt idx="7">
                  <c:v>0.9992443126269034</c:v>
                </c:pt>
                <c:pt idx="8">
                  <c:v>0.9991988296048567</c:v>
                </c:pt>
                <c:pt idx="9">
                  <c:v>0.9991506106198486</c:v>
                </c:pt>
                <c:pt idx="10">
                  <c:v>0.9990994912866129</c:v>
                </c:pt>
                <c:pt idx="11">
                  <c:v>0.9990452973669467</c:v>
                </c:pt>
                <c:pt idx="12">
                  <c:v>0.9989878441820587</c:v>
                </c:pt>
                <c:pt idx="13">
                  <c:v>0.9989269359905378</c:v>
                </c:pt>
                <c:pt idx="14">
                  <c:v>0.9988623653289933</c:v>
                </c:pt>
                <c:pt idx="15">
                  <c:v>0.9987939123147753</c:v>
                </c:pt>
                <c:pt idx="16">
                  <c:v>0.9987213439068481</c:v>
                </c:pt>
                <c:pt idx="17">
                  <c:v>0.9986444131239587</c:v>
                </c:pt>
                <c:pt idx="18">
                  <c:v>0.9985628582165107</c:v>
                </c:pt>
                <c:pt idx="19">
                  <c:v>0.9984764017902983</c:v>
                </c:pt>
                <c:pt idx="20">
                  <c:v>0.9983847498790064</c:v>
                </c:pt>
                <c:pt idx="21">
                  <c:v>0.9982875909625791</c:v>
                </c:pt>
                <c:pt idx="22">
                  <c:v>0.9981845949285908</c:v>
                </c:pt>
                <c:pt idx="23">
                  <c:v>0.998075411973282</c:v>
                </c:pt>
                <c:pt idx="24">
                  <c:v>0.9979596714389926</c:v>
                </c:pt>
                <c:pt idx="25">
                  <c:v>0.9978369805844783</c:v>
                </c:pt>
                <c:pt idx="26">
                  <c:v>0.997706923284416</c:v>
                </c:pt>
                <c:pt idx="27">
                  <c:v>0.9975690586541428</c:v>
                </c:pt>
                <c:pt idx="28">
                  <c:v>0.9974229195956469</c:v>
                </c:pt>
                <c:pt idx="29">
                  <c:v>0.9972680112606918</c:v>
                </c:pt>
                <c:pt idx="30">
                  <c:v>0.9971038094263408</c:v>
                </c:pt>
                <c:pt idx="31">
                  <c:v>0.9969297587785089</c:v>
                </c:pt>
                <c:pt idx="32">
                  <c:v>0.9967452710986306</c:v>
                </c:pt>
                <c:pt idx="33">
                  <c:v>0.9965497233483352</c:v>
                </c:pt>
                <c:pt idx="34">
                  <c:v>0.996342455646891</c:v>
                </c:pt>
                <c:pt idx="35">
                  <c:v>0.9961227691361544</c:v>
                </c:pt>
                <c:pt idx="36">
                  <c:v>0.9958899237269695</c:v>
                </c:pt>
                <c:pt idx="37">
                  <c:v>0.9956431357215817</c:v>
                </c:pt>
                <c:pt idx="38">
                  <c:v>0.9953815753056509</c:v>
                </c:pt>
                <c:pt idx="39">
                  <c:v>0.9951043639038509</c:v>
                </c:pt>
                <c:pt idx="40">
                  <c:v>0.9948105713923813</c:v>
                </c:pt>
                <c:pt idx="41">
                  <c:v>0.9944992131619236</c:v>
                </c:pt>
                <c:pt idx="42">
                  <c:v>0.994169247024179</c:v>
                </c:pt>
                <c:pt idx="43">
                  <c:v>0.9938195699550798</c:v>
                </c:pt>
                <c:pt idx="44">
                  <c:v>0.9934490146675952</c:v>
                </c:pt>
                <c:pt idx="45">
                  <c:v>0.9930563460070233</c:v>
                </c:pt>
                <c:pt idx="46">
                  <c:v>0.9926402571615855</c:v>
                </c:pt>
                <c:pt idx="47">
                  <c:v>0.9921993656809965</c:v>
                </c:pt>
                <c:pt idx="48">
                  <c:v>0.9917322092959818</c:v>
                </c:pt>
                <c:pt idx="49">
                  <c:v>0.9912372415315645</c:v>
                </c:pt>
                <c:pt idx="50">
                  <c:v>0.9907128271071001</c:v>
                </c:pt>
                <c:pt idx="51">
                  <c:v>0.9901572371165069</c:v>
                </c:pt>
                <c:pt idx="52">
                  <c:v>0.9895686439821347</c:v>
                </c:pt>
                <c:pt idx="53">
                  <c:v>0.9889451161763448</c:v>
                </c:pt>
                <c:pt idx="54">
                  <c:v>0.9882846127053403</c:v>
                </c:pt>
                <c:pt idx="55">
                  <c:v>0.9875849773504466</c:v>
                </c:pt>
                <c:pt idx="56">
                  <c:v>0.9868439326628103</c:v>
                </c:pt>
                <c:pt idx="57">
                  <c:v>0.9860590737086034</c:v>
                </c:pt>
                <c:pt idx="58">
                  <c:v>0.9852278615628045</c:v>
                </c:pt>
                <c:pt idx="59">
                  <c:v>0.9843476165512255</c:v>
                </c:pt>
                <c:pt idx="60">
                  <c:v>0.9834155112419329</c:v>
                </c:pt>
                <c:pt idx="61">
                  <c:v>0.9824285631892179</c:v>
                </c:pt>
                <c:pt idx="62">
                  <c:v>0.981383627435496</c:v>
                </c:pt>
                <c:pt idx="63">
                  <c:v>0.9802773887790702</c:v>
                </c:pt>
                <c:pt idx="64">
                  <c:v>0.9791063538186464</c:v>
                </c:pt>
                <c:pt idx="65">
                  <c:v>0.9778668427889537</c:v>
                </c:pt>
                <c:pt idx="66">
                  <c:v>0.9765549812055998</c:v>
                </c:pt>
                <c:pt idx="67">
                  <c:v>0.9751666913417695</c:v>
                </c:pt>
                <c:pt idx="68">
                  <c:v>0.9736976835643406</c:v>
                </c:pt>
                <c:pt idx="69">
                  <c:v>0.972143447562574</c:v>
                </c:pt>
                <c:pt idx="70">
                  <c:v>0.9704992435089508</c:v>
                </c:pt>
                <c:pt idx="71">
                  <c:v>0.9687600931987306</c:v>
                </c:pt>
                <c:pt idx="72">
                  <c:v>0.9669207712228214</c:v>
                </c:pt>
                <c:pt idx="73">
                  <c:v>0.9649757962373221</c:v>
                </c:pt>
                <c:pt idx="74">
                  <c:v>0.962919422402978</c:v>
                </c:pt>
                <c:pt idx="75">
                  <c:v>0.9607456310785921</c:v>
                </c:pt>
                <c:pt idx="76">
                  <c:v>0.9584481228644975</c:v>
                </c:pt>
                <c:pt idx="77">
                  <c:v>0.9560203101052924</c:v>
                </c:pt>
                <c:pt idx="78">
                  <c:v>0.9534553099755719</c:v>
                </c:pt>
                <c:pt idx="79">
                  <c:v>0.9507459382880477</c:v>
                </c:pt>
                <c:pt idx="80">
                  <c:v>0.9478847041806477</c:v>
                </c:pt>
                <c:pt idx="81">
                  <c:v>0.9448638058576297</c:v>
                </c:pt>
                <c:pt idx="82">
                  <c:v>0.9416751275797139</c:v>
                </c:pt>
                <c:pt idx="83">
                  <c:v>0.9383102381195381</c:v>
                </c:pt>
                <c:pt idx="84">
                  <c:v>0.9347603909214577</c:v>
                </c:pt>
                <c:pt idx="85">
                  <c:v>0.9310165262286509</c:v>
                </c:pt>
                <c:pt idx="86">
                  <c:v>0.9270692754656837</c:v>
                </c:pt>
                <c:pt idx="87">
                  <c:v>0.9229089681907939</c:v>
                </c:pt>
                <c:pt idx="88">
                  <c:v>0.9185256419590311</c:v>
                </c:pt>
                <c:pt idx="89">
                  <c:v>0.9139090554647011</c:v>
                </c:pt>
                <c:pt idx="90">
                  <c:v>0.909048705358832</c:v>
                </c:pt>
                <c:pt idx="91">
                  <c:v>0.9039338471641635</c:v>
                </c:pt>
                <c:pt idx="92">
                  <c:v>0.8985535207357315</c:v>
                </c:pt>
                <c:pt idx="93">
                  <c:v>0.8928965807387396</c:v>
                </c:pt>
                <c:pt idx="94">
                  <c:v>0.8869517326360739</c:v>
                </c:pt>
                <c:pt idx="95">
                  <c:v>0.8807075746944495</c:v>
                </c:pt>
                <c:pt idx="96">
                  <c:v>0.8741526465293847</c:v>
                </c:pt>
                <c:pt idx="97">
                  <c:v>0.867275484713477</c:v>
                </c:pt>
                <c:pt idx="98">
                  <c:v>0.8600646859680521</c:v>
                </c:pt>
                <c:pt idx="99">
                  <c:v>0.8525089784430755</c:v>
                </c:pt>
                <c:pt idx="100">
                  <c:v>0.844597301562151</c:v>
                </c:pt>
                <c:pt idx="101">
                  <c:v>0.8363188948658569</c:v>
                </c:pt>
              </c:numCache>
            </c:numRef>
          </c:yVal>
          <c:smooth val="0"/>
        </c:ser>
        <c:ser>
          <c:idx val="2"/>
          <c:order val="1"/>
          <c:tx>
            <c:v>Layer 2</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layer'!$AN$18:$AN$119</c:f>
              <c:numCache>
                <c:ptCount val="102"/>
                <c:pt idx="0">
                  <c:v>1</c:v>
                </c:pt>
                <c:pt idx="1">
                  <c:v>0.9986858751380758</c:v>
                </c:pt>
                <c:pt idx="2">
                  <c:v>0.9986067946329867</c:v>
                </c:pt>
                <c:pt idx="3">
                  <c:v>0.9985229588378908</c:v>
                </c:pt>
                <c:pt idx="4">
                  <c:v>0.9984340822488247</c:v>
                </c:pt>
                <c:pt idx="5">
                  <c:v>0.9983398622740961</c:v>
                </c:pt>
                <c:pt idx="6">
                  <c:v>0.9982399782203343</c:v>
                </c:pt>
                <c:pt idx="7">
                  <c:v>0.998134090216026</c:v>
                </c:pt>
                <c:pt idx="8">
                  <c:v>0.9980218380732354</c:v>
                </c:pt>
                <c:pt idx="9">
                  <c:v>0.9979028400840422</c:v>
                </c:pt>
                <c:pt idx="10">
                  <c:v>0.9977766917440696</c:v>
                </c:pt>
                <c:pt idx="11">
                  <c:v>0.9976429644042047</c:v>
                </c:pt>
                <c:pt idx="12">
                  <c:v>0.9975012038428258</c:v>
                </c:pt>
                <c:pt idx="13">
                  <c:v>0.9973509287554227</c:v>
                </c:pt>
                <c:pt idx="14">
                  <c:v>0.9971916291578375</c:v>
                </c:pt>
                <c:pt idx="15">
                  <c:v>0.9970227646956568</c:v>
                </c:pt>
                <c:pt idx="16">
                  <c:v>0.996843762858722</c:v>
                </c:pt>
                <c:pt idx="17">
                  <c:v>0.9966540170912205</c:v>
                </c:pt>
                <c:pt idx="18">
                  <c:v>0.9964528847951456</c:v>
                </c:pt>
                <c:pt idx="19">
                  <c:v>0.9962396852200012</c:v>
                </c:pt>
                <c:pt idx="20">
                  <c:v>0.9960136972318839</c:v>
                </c:pt>
                <c:pt idx="21">
                  <c:v>0.9957741569575013</c:v>
                </c:pt>
                <c:pt idx="22">
                  <c:v>0.9955202552953706</c:v>
                </c:pt>
                <c:pt idx="23">
                  <c:v>0.9952511352870039</c:v>
                </c:pt>
                <c:pt idx="24">
                  <c:v>0.9949658893426251</c:v>
                </c:pt>
                <c:pt idx="25">
                  <c:v>0.994663556311943</c:v>
                </c:pt>
                <c:pt idx="26">
                  <c:v>0.9943431183936057</c:v>
                </c:pt>
                <c:pt idx="27">
                  <c:v>0.9940034978755199</c:v>
                </c:pt>
                <c:pt idx="28">
                  <c:v>0.9936435536971852</c:v>
                </c:pt>
                <c:pt idx="29">
                  <c:v>0.9932620778257454</c:v>
                </c:pt>
                <c:pt idx="30">
                  <c:v>0.9928577914375986</c:v>
                </c:pt>
                <c:pt idx="31">
                  <c:v>0.9924293408961257</c:v>
                </c:pt>
                <c:pt idx="32">
                  <c:v>0.9919752935167548</c:v>
                </c:pt>
                <c:pt idx="33">
                  <c:v>0.991494133110114</c:v>
                </c:pt>
                <c:pt idx="34">
                  <c:v>0.9909842552939229</c:v>
                </c:pt>
                <c:pt idx="35">
                  <c:v>0.9904439625640985</c:v>
                </c:pt>
                <c:pt idx="36">
                  <c:v>0.9898714591158565</c:v>
                </c:pt>
                <c:pt idx="37">
                  <c:v>0.9892648454050336</c:v>
                </c:pt>
                <c:pt idx="38">
                  <c:v>0.988622112440775</c:v>
                </c:pt>
                <c:pt idx="39">
                  <c:v>0.9879411357998705</c:v>
                </c:pt>
                <c:pt idx="40">
                  <c:v>0.9872196693546674</c:v>
                </c:pt>
                <c:pt idx="41">
                  <c:v>0.9864553387053517</c:v>
                </c:pt>
                <c:pt idx="42">
                  <c:v>0.9856456343093324</c:v>
                </c:pt>
                <c:pt idx="43">
                  <c:v>0.9847879043001441</c:v>
                </c:pt>
                <c:pt idx="44">
                  <c:v>0.9838793469896175</c:v>
                </c:pt>
                <c:pt idx="45">
                  <c:v>0.9829170030482608</c:v>
                </c:pt>
                <c:pt idx="46">
                  <c:v>0.9818977473593056</c:v>
                </c:pt>
                <c:pt idx="47">
                  <c:v>0.9808182805447662</c:v>
                </c:pt>
                <c:pt idx="48">
                  <c:v>0.9796751201621177</c:v>
                </c:pt>
                <c:pt idx="49">
                  <c:v>0.9784645915734443</c:v>
                </c:pt>
                <c:pt idx="50">
                  <c:v>0.977182818491424</c:v>
                </c:pt>
                <c:pt idx="51">
                  <c:v>0.9758257132085365</c:v>
                </c:pt>
                <c:pt idx="52">
                  <c:v>0.9743889665203574</c:v>
                </c:pt>
                <c:pt idx="53">
                  <c:v>0.9728680373572052</c:v>
                </c:pt>
                <c:pt idx="54">
                  <c:v>0.9712581421429014</c:v>
                </c:pt>
                <c:pt idx="55">
                  <c:v>0.9695542439046279</c:v>
                </c:pt>
                <c:pt idx="56">
                  <c:v>0.9677510411639503</c:v>
                </c:pt>
                <c:pt idx="57">
                  <c:v>0.9658429566453406</c:v>
                </c:pt>
                <c:pt idx="58">
                  <c:v>0.9638241258464418</c:v>
                </c:pt>
                <c:pt idx="59">
                  <c:v>0.9616883855225729</c:v>
                </c:pt>
                <c:pt idx="60">
                  <c:v>0.9594292621477235</c:v>
                </c:pt>
                <c:pt idx="61">
                  <c:v>0.9570399604250028</c:v>
                </c:pt>
                <c:pt idx="62">
                  <c:v>0.9545133519312895</c:v>
                </c:pt>
                <c:pt idx="63">
                  <c:v>0.9518419639945969</c:v>
                </c:pt>
                <c:pt idx="64">
                  <c:v>0.9490179689172142</c:v>
                </c:pt>
                <c:pt idx="65">
                  <c:v>0.9460331736743487</c:v>
                </c:pt>
                <c:pt idx="66">
                  <c:v>0.9428790102361078</c:v>
                </c:pt>
                <c:pt idx="67">
                  <c:v>0.9395465266808334</c:v>
                </c:pt>
                <c:pt idx="68">
                  <c:v>0.9360263792896647</c:v>
                </c:pt>
                <c:pt idx="69">
                  <c:v>0.93230882583641</c:v>
                </c:pt>
                <c:pt idx="70">
                  <c:v>0.9283837203128184</c:v>
                </c:pt>
                <c:pt idx="71">
                  <c:v>0.9242405093580337</c:v>
                </c:pt>
                <c:pt idx="72">
                  <c:v>0.9198682306914079</c:v>
                </c:pt>
                <c:pt idx="73">
                  <c:v>0.915255513880993</c:v>
                </c:pt>
                <c:pt idx="74">
                  <c:v>0.9103905838151879</c:v>
                </c:pt>
                <c:pt idx="75">
                  <c:v>0.9052612672823827</c:v>
                </c:pt>
                <c:pt idx="76">
                  <c:v>0.8998550031028016</c:v>
                </c:pt>
                <c:pt idx="77">
                  <c:v>0.8941588562980726</c:v>
                </c:pt>
                <c:pt idx="78">
                  <c:v>0.888159536826517</c:v>
                </c:pt>
                <c:pt idx="79">
                  <c:v>0.881843423456063</c:v>
                </c:pt>
                <c:pt idx="80">
                  <c:v>0.875196593390583</c:v>
                </c:pt>
                <c:pt idx="81">
                  <c:v>0.8682048583095207</c:v>
                </c:pt>
                <c:pt idx="82">
                  <c:v>0.8608538075230366</c:v>
                </c:pt>
                <c:pt idx="83">
                  <c:v>0.8531288589852141</c:v>
                </c:pt>
                <c:pt idx="84">
                  <c:v>0.8450153189440643</c:v>
                </c:pt>
                <c:pt idx="85">
                  <c:v>0.8364984510379802</c:v>
                </c:pt>
                <c:pt idx="86">
                  <c:v>0.827563555671358</c:v>
                </c:pt>
                <c:pt idx="87">
                  <c:v>0.8181960605153962</c:v>
                </c:pt>
                <c:pt idx="88">
                  <c:v>0.8083816229805251</c:v>
                </c:pt>
                <c:pt idx="89">
                  <c:v>0.7981062454913725</c:v>
                </c:pt>
                <c:pt idx="90">
                  <c:v>0.7873564043600483</c:v>
                </c:pt>
                <c:pt idx="91">
                  <c:v>0.7761191929945844</c:v>
                </c:pt>
                <c:pt idx="92">
                  <c:v>0.7643824800921726</c:v>
                </c:pt>
                <c:pt idx="93">
                  <c:v>0.7521350833461408</c:v>
                </c:pt>
                <c:pt idx="94">
                  <c:v>0.7393669590363119</c:v>
                </c:pt>
                <c:pt idx="95">
                  <c:v>0.7260694076683206</c:v>
                </c:pt>
                <c:pt idx="96">
                  <c:v>0.712235295573024</c:v>
                </c:pt>
                <c:pt idx="97">
                  <c:v>0.6978592920660478</c:v>
                </c:pt>
                <c:pt idx="98">
                  <c:v>0.6829381213939638</c:v>
                </c:pt>
                <c:pt idx="99">
                  <c:v>0.6674708282522835</c:v>
                </c:pt>
                <c:pt idx="100">
                  <c:v>0.6514590551465572</c:v>
                </c:pt>
                <c:pt idx="101">
                  <c:v>0.6349073292782995</c:v>
                </c:pt>
              </c:numCache>
            </c:numRef>
          </c:yVal>
          <c:smooth val="0"/>
        </c:ser>
        <c:ser>
          <c:idx val="3"/>
          <c:order val="2"/>
          <c:tx>
            <c:v>Layer 3</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'Three layer'!$L$18:$L$119</c:f>
              <c:numCache>
                <c:ptCount val="102"/>
                <c:pt idx="0">
                  <c:v>0</c:v>
                </c:pt>
                <c:pt idx="1">
                  <c:v>0.001</c:v>
                </c:pt>
                <c:pt idx="2">
                  <c:v>0.001124066001808417</c:v>
                </c:pt>
                <c:pt idx="3">
                  <c:v>0.0012635243764215602</c:v>
                </c:pt>
                <c:pt idx="4">
                  <c:v>0.0014202847939916564</c:v>
                </c:pt>
                <c:pt idx="5">
                  <c:v>0.0015964938498114925</c:v>
                </c:pt>
                <c:pt idx="6">
                  <c:v>0.0017945644586693317</c:v>
                </c:pt>
                <c:pt idx="7">
                  <c:v>0.0020172088960439217</c:v>
                </c:pt>
                <c:pt idx="8">
                  <c:v>0.002267475938588462</c:v>
                </c:pt>
                <c:pt idx="9">
                  <c:v>0.00254879261248592</c:v>
                </c:pt>
                <c:pt idx="10">
                  <c:v>0.002865011121355878</c:v>
                </c:pt>
                <c:pt idx="11">
                  <c:v>0.0032204615963191507</c:v>
                </c:pt>
                <c:pt idx="12">
                  <c:v>0.0036200113905520198</c:v>
                </c:pt>
                <c:pt idx="13">
                  <c:v>0.004069131730278737</c:v>
                </c:pt>
                <c:pt idx="14">
                  <c:v>0.004573972634886185</c:v>
                </c:pt>
                <c:pt idx="15">
                  <c:v>0.005141447132077624</c:v>
                </c:pt>
                <c:pt idx="16">
                  <c:v>0.005779325921263847</c:v>
                </c:pt>
                <c:pt idx="17">
                  <c:v>0.006496343781462799</c:v>
                </c:pt>
                <c:pt idx="18">
                  <c:v>0.007302319180801861</c:v>
                </c:pt>
                <c:pt idx="19">
                  <c:v>0.008208288725492863</c:v>
                </c:pt>
                <c:pt idx="20">
                  <c:v>0.00922665828935387</c:v>
                </c:pt>
                <c:pt idx="21">
                  <c:v>0.010371372893366492</c:v>
                </c:pt>
                <c:pt idx="22">
                  <c:v>0.011658107661510667</c:v>
                </c:pt>
                <c:pt idx="23">
                  <c:v>0.013104482467726369</c:v>
                </c:pt>
                <c:pt idx="24">
                  <c:v>0.014730303213265676</c:v>
                </c:pt>
                <c:pt idx="25">
                  <c:v>0.016557833038361225</c:v>
                </c:pt>
                <c:pt idx="26">
                  <c:v>0.018612097182042014</c:v>
                </c:pt>
                <c:pt idx="27">
                  <c:v>0.02092122566468767</c:v>
                </c:pt>
                <c:pt idx="28">
                  <c:v>0.023516838485837112</c:v>
                </c:pt>
                <c:pt idx="29">
                  <c:v>0.026434478611949228</c:v>
                </c:pt>
                <c:pt idx="30">
                  <c:v>0.02971409868322388</c:v>
                </c:pt>
                <c:pt idx="31">
                  <c:v>0.033400608104192216</c:v>
                </c:pt>
                <c:pt idx="32">
                  <c:v>0.03754448800964916</c:v>
                </c:pt>
                <c:pt idx="33">
                  <c:v>0.04220248252695038</c:v>
                </c:pt>
                <c:pt idx="34">
                  <c:v>0.04743837580045869</c:v>
                </c:pt>
                <c:pt idx="35">
                  <c:v>0.05332386541830676</c:v>
                </c:pt>
                <c:pt idx="36">
                  <c:v>0.059939544201726196</c:v>
                </c:pt>
                <c:pt idx="37">
                  <c:v>0.06737600380105324</c:v>
                </c:pt>
                <c:pt idx="38">
                  <c:v>0.07573507521047862</c:v>
                </c:pt>
                <c:pt idx="39">
                  <c:v>0.08513122318850246</c:v>
                </c:pt>
                <c:pt idx="40">
                  <c:v>0.09569311367855995</c:v>
                </c:pt>
                <c:pt idx="41">
                  <c:v>0.10756537569325722</c:v>
                </c:pt>
                <c:pt idx="42">
                  <c:v>0.12091058178853992</c:v>
                </c:pt>
                <c:pt idx="43">
                  <c:v>0.13591147424737365</c:v>
                </c:pt>
                <c:pt idx="44">
                  <c:v>0.15277346745713294</c:v>
                </c:pt>
                <c:pt idx="45">
                  <c:v>0.17172746074694772</c:v>
                </c:pt>
                <c:pt idx="46">
                  <c:v>0.1930330002025334</c:v>
                </c:pt>
                <c:pt idx="47">
                  <c:v>0.21698183275474506</c:v>
                </c:pt>
                <c:pt idx="48">
                  <c:v>0.24390190120968888</c:v>
                </c:pt>
                <c:pt idx="49">
                  <c:v>0.27416183492624646</c:v>
                </c:pt>
                <c:pt idx="50">
                  <c:v>0.30817599763400505</c:v>
                </c:pt>
                <c:pt idx="51">
                  <c:v>0.34641016151377624</c:v>
                </c:pt>
                <c:pt idx="52">
                  <c:v>0.3893878852385984</c:v>
                </c:pt>
                <c:pt idx="53">
                  <c:v>0.437697683312786</c:v>
                </c:pt>
                <c:pt idx="54">
                  <c:v>0.49200108488221006</c:v>
                </c:pt>
                <c:pt idx="55">
                  <c:v>0.5530416923689494</c:v>
                </c:pt>
                <c:pt idx="56">
                  <c:v>0.6216553639745255</c:v>
                </c:pt>
                <c:pt idx="57">
                  <c:v>0.6987816594856011</c:v>
                </c:pt>
                <c:pt idx="58">
                  <c:v>0.7854767061150303</c:v>
                </c:pt>
                <c:pt idx="59">
                  <c:v>0.8829276605563671</c:v>
                </c:pt>
                <c:pt idx="60">
                  <c:v>0.9924689652876547</c:v>
                </c:pt>
                <c:pt idx="61">
                  <c:v>1.1156006217298307</c:v>
                </c:pt>
                <c:pt idx="62">
                  <c:v>1.254008730482835</c:v>
                </c:pt>
                <c:pt idx="63">
                  <c:v>1.409588579906689</c:v>
                </c:pt>
                <c:pt idx="64">
                  <c:v>1.5844705992105161</c:v>
                </c:pt>
                <c:pt idx="65">
                  <c:v>1.7810495314375516</c:v>
                </c:pt>
                <c:pt idx="66">
                  <c:v>2.002017225825763</c:v>
                </c:pt>
                <c:pt idx="67">
                  <c:v>2.250399498585544</c:v>
                </c:pt>
                <c:pt idx="68">
                  <c:v>2.5295975668467183</c:v>
                </c:pt>
                <c:pt idx="69">
                  <c:v>2.8434346231496903</c:v>
                </c:pt>
                <c:pt idx="70">
                  <c:v>3.1962081882474953</c:v>
                </c:pt>
                <c:pt idx="71">
                  <c:v>3.5927489591106863</c:v>
                </c:pt>
                <c:pt idx="72">
                  <c:v>4.0384869579689004</c:v>
                </c:pt>
                <c:pt idx="73">
                  <c:v>4.539525888199538</c:v>
                </c:pt>
                <c:pt idx="74">
                  <c:v>5.102726715254258</c:v>
                </c:pt>
                <c:pt idx="75">
                  <c:v>5.73580161713685</c:v>
                </c:pt>
                <c:pt idx="76">
                  <c:v>6.447419590941272</c:v>
                </c:pt>
                <c:pt idx="77">
                  <c:v>7.247325161570615</c:v>
                </c:pt>
                <c:pt idx="78">
                  <c:v>8.14647181817222</c:v>
                </c:pt>
                <c:pt idx="79">
                  <c:v>9.157172005497792</c:v>
                </c:pt>
                <c:pt idx="80">
                  <c:v>10.293265724091865</c:v>
                </c:pt>
                <c:pt idx="81">
                  <c:v>11.570310048031564</c:v>
                </c:pt>
                <c:pt idx="82">
                  <c:v>13.005792155374593</c:v>
                </c:pt>
                <c:pt idx="83">
                  <c:v>14.619368788443193</c:v>
                </c:pt>
                <c:pt idx="84">
                  <c:v>16.4331354229881</c:v>
                </c:pt>
                <c:pt idx="85">
                  <c:v>18.471928832094505</c:v>
                </c:pt>
                <c:pt idx="86">
                  <c:v>20.763667187982094</c:v>
                </c:pt>
                <c:pt idx="87">
                  <c:v>23.339732358875647</c:v>
                </c:pt>
                <c:pt idx="88">
                  <c:v>26.235399635919883</c:v>
                </c:pt>
                <c:pt idx="89">
                  <c:v>29.490320774594462</c:v>
                </c:pt>
                <c:pt idx="90">
                  <c:v>33.1490669651461</c:v>
                </c:pt>
                <c:pt idx="91">
                  <c:v>37.26173916719125</c:v>
                </c:pt>
                <c:pt idx="92">
                  <c:v>41.884654166092766</c:v>
                </c:pt>
                <c:pt idx="93">
                  <c:v>47.08111574560815</c:v>
                </c:pt>
                <c:pt idx="94">
                  <c:v>52.92228153684506</c:v>
                </c:pt>
                <c:pt idx="95">
                  <c:v>59.488137413700834</c:v>
                </c:pt>
                <c:pt idx="96">
                  <c:v>66.8685927776484</c:v>
                </c:pt>
                <c:pt idx="97">
                  <c:v>75.16471173012643</c:v>
                </c:pt>
                <c:pt idx="98">
                  <c:v>84.49009699156544</c:v>
                </c:pt>
                <c:pt idx="99">
                  <c:v>94.97244551771432</c:v>
                </c:pt>
                <c:pt idx="100">
                  <c:v>106.75529711506485</c:v>
                </c:pt>
                <c:pt idx="101">
                  <c:v>120.00000000000058</c:v>
                </c:pt>
              </c:numCache>
            </c:numRef>
          </c:xVal>
          <c:yVal>
            <c:numRef>
              <c:f>'Three layer'!$AO$18:$AO$119</c:f>
              <c:numCache>
                <c:ptCount val="102"/>
                <c:pt idx="0">
                  <c:v>1</c:v>
                </c:pt>
                <c:pt idx="1">
                  <c:v>0.985842869655665</c:v>
                </c:pt>
                <c:pt idx="2">
                  <c:v>0.9849984528138042</c:v>
                </c:pt>
                <c:pt idx="3">
                  <c:v>0.9841041854779511</c:v>
                </c:pt>
                <c:pt idx="4">
                  <c:v>0.9831571882890064</c:v>
                </c:pt>
                <c:pt idx="5">
                  <c:v>0.98215442343126</c:v>
                </c:pt>
                <c:pt idx="6">
                  <c:v>0.9810926868911317</c:v>
                </c:pt>
                <c:pt idx="7">
                  <c:v>0.9799686004633295</c:v>
                </c:pt>
                <c:pt idx="8">
                  <c:v>0.9787786035138628</c:v>
                </c:pt>
                <c:pt idx="9">
                  <c:v>0.9775189445125744</c:v>
                </c:pt>
                <c:pt idx="10">
                  <c:v>0.9761856723517793</c:v>
                </c:pt>
                <c:pt idx="11">
                  <c:v>0.9747746274716554</c:v>
                </c:pt>
                <c:pt idx="12">
                  <c:v>0.9732814328180902</c:v>
                </c:pt>
                <c:pt idx="13">
                  <c:v>0.9717014846640326</c:v>
                </c:pt>
                <c:pt idx="14">
                  <c:v>0.9700299433316745</c:v>
                </c:pt>
                <c:pt idx="15">
                  <c:v>0.9682617238597451</c:v>
                </c:pt>
                <c:pt idx="16">
                  <c:v>0.9663914866679261</c:v>
                </c:pt>
                <c:pt idx="17">
                  <c:v>0.9644136282792076</c:v>
                </c:pt>
                <c:pt idx="18">
                  <c:v>0.9623222721705984</c:v>
                </c:pt>
                <c:pt idx="19">
                  <c:v>0.9601112598334011</c:v>
                </c:pt>
                <c:pt idx="20">
                  <c:v>0.9577741421361796</c:v>
                </c:pt>
                <c:pt idx="21">
                  <c:v>0.9553041710965682</c:v>
                </c:pt>
                <c:pt idx="22">
                  <c:v>0.952694292182528</c:v>
                </c:pt>
                <c:pt idx="23">
                  <c:v>0.9499371372793963</c:v>
                </c:pt>
                <c:pt idx="24">
                  <c:v>0.9470250184761603</c:v>
                </c:pt>
                <c:pt idx="25">
                  <c:v>0.9439499228431018</c:v>
                </c:pt>
                <c:pt idx="26">
                  <c:v>0.9407035083929753</c:v>
                </c:pt>
                <c:pt idx="27">
                  <c:v>0.9372771014395191</c:v>
                </c:pt>
                <c:pt idx="28">
                  <c:v>0.9336616955901911</c:v>
                </c:pt>
                <c:pt idx="29">
                  <c:v>0.9298479526345188</c:v>
                </c:pt>
                <c:pt idx="30">
                  <c:v>0.9258262056152914</c:v>
                </c:pt>
                <c:pt idx="31">
                  <c:v>0.9215864643968943</c:v>
                </c:pt>
                <c:pt idx="32">
                  <c:v>0.9171184240730558</c:v>
                </c:pt>
                <c:pt idx="33">
                  <c:v>0.9124114765850272</c:v>
                </c:pt>
                <c:pt idx="34">
                  <c:v>0.9074547259502334</c:v>
                </c:pt>
                <c:pt idx="35">
                  <c:v>0.9022370075303074</c:v>
                </c:pt>
                <c:pt idx="36">
                  <c:v>0.8967469117955696</c:v>
                </c:pt>
                <c:pt idx="37">
                  <c:v>0.8909728130696464</c:v>
                </c:pt>
                <c:pt idx="38">
                  <c:v>0.8849029037621859</c:v>
                </c:pt>
                <c:pt idx="39">
                  <c:v>0.8785252346184698</c:v>
                </c:pt>
                <c:pt idx="40">
                  <c:v>0.8718277615308088</c:v>
                </c:pt>
                <c:pt idx="41">
                  <c:v>0.8647983994665663</c:v>
                </c:pt>
                <c:pt idx="42">
                  <c:v>0.8574250840696543</c:v>
                </c:pt>
                <c:pt idx="43">
                  <c:v>0.849695841484562</c:v>
                </c:pt>
                <c:pt idx="44">
                  <c:v>0.8415988669320873</c:v>
                </c:pt>
                <c:pt idx="45">
                  <c:v>0.8331226125315719</c:v>
                </c:pt>
                <c:pt idx="46">
                  <c:v>0.8242558848128411</c:v>
                </c:pt>
                <c:pt idx="47">
                  <c:v>0.8149879522892897</c:v>
                </c:pt>
                <c:pt idx="48">
                  <c:v>0.8053086633685504</c:v>
                </c:pt>
                <c:pt idx="49">
                  <c:v>0.7952085747556425</c:v>
                </c:pt>
                <c:pt idx="50">
                  <c:v>0.7846790903521429</c:v>
                </c:pt>
                <c:pt idx="51">
                  <c:v>0.7737126104705455</c:v>
                </c:pt>
                <c:pt idx="52">
                  <c:v>0.7623026909625191</c:v>
                </c:pt>
                <c:pt idx="53">
                  <c:v>0.750444211600643</c:v>
                </c:pt>
                <c:pt idx="54">
                  <c:v>0.7381335527534355</c:v>
                </c:pt>
                <c:pt idx="55">
                  <c:v>0.725368779051959</c:v>
                </c:pt>
                <c:pt idx="56">
                  <c:v>0.7121498283632186</c:v>
                </c:pt>
                <c:pt idx="57">
                  <c:v>0.6984787039627016</c:v>
                </c:pt>
                <c:pt idx="58">
                  <c:v>0.684359667339584</c:v>
                </c:pt>
                <c:pt idx="59">
                  <c:v>0.6697994285796124</c:v>
                </c:pt>
                <c:pt idx="60">
                  <c:v>0.6548073307617635</c:v>
                </c:pt>
                <c:pt idx="61">
                  <c:v>0.6393955242880688</c:v>
                </c:pt>
                <c:pt idx="62">
                  <c:v>0.6235791265580554</c:v>
                </c:pt>
                <c:pt idx="63">
                  <c:v>0.6073763619206325</c:v>
                </c:pt>
                <c:pt idx="64">
                  <c:v>0.5908086764120534</c:v>
                </c:pt>
                <c:pt idx="65">
                  <c:v>0.5739008214480518</c:v>
                </c:pt>
                <c:pt idx="66">
                  <c:v>0.5566809004148046</c:v>
                </c:pt>
                <c:pt idx="67">
                  <c:v>0.5391803720337245</c:v>
                </c:pt>
                <c:pt idx="68">
                  <c:v>0.5214340044982078</c:v>
                </c:pt>
                <c:pt idx="69">
                  <c:v>0.5034797747359208</c:v>
                </c:pt>
                <c:pt idx="70">
                  <c:v>0.4853587077759218</c:v>
                </c:pt>
                <c:pt idx="71">
                  <c:v>0.46711465212924014</c:v>
                </c:pt>
                <c:pt idx="72">
                  <c:v>0.44879398834988354</c:v>
                </c:pt>
                <c:pt idx="73">
                  <c:v>0.43044526954395024</c:v>
                </c:pt>
                <c:pt idx="74">
                  <c:v>0.41211879453457956</c:v>
                </c:pt>
                <c:pt idx="75">
                  <c:v>0.3938661166460757</c:v>
                </c:pt>
                <c:pt idx="76">
                  <c:v>0.3757394935928795</c:v>
                </c:pt>
                <c:pt idx="77">
                  <c:v>0.3577912866711229</c:v>
                </c:pt>
                <c:pt idx="78">
                  <c:v>0.3400733202450786</c:v>
                </c:pt>
                <c:pt idx="79">
                  <c:v>0.32263621526079256</c:v>
                </c:pt>
                <c:pt idx="80">
                  <c:v>0.30552871304054663</c:v>
                </c:pt>
                <c:pt idx="81">
                  <c:v>0.2887970077300211</c:v>
                </c:pt>
                <c:pt idx="82">
                  <c:v>0.2724841072904051</c:v>
                </c:pt>
                <c:pt idx="83">
                  <c:v>0.2566292436593083</c:v>
                </c:pt>
                <c:pt idx="84">
                  <c:v>0.2412673524777347</c:v>
                </c:pt>
                <c:pt idx="85">
                  <c:v>0.22642864146749048</c:v>
                </c:pt>
                <c:pt idx="86">
                  <c:v>0.21213826407826952</c:v>
                </c:pt>
                <c:pt idx="87">
                  <c:v>0.1984161114215186</c:v>
                </c:pt>
                <c:pt idx="88">
                  <c:v>0.18527673087999452</c:v>
                </c:pt>
                <c:pt idx="89">
                  <c:v>0.17272937434132715</c:v>
                </c:pt>
                <c:pt idx="90">
                  <c:v>0.1607781730636165</c:v>
                </c:pt>
                <c:pt idx="91">
                  <c:v>0.14942243013673118</c:v>
                </c:pt>
                <c:pt idx="92">
                  <c:v>0.13865701580355858</c:v>
                </c:pt>
                <c:pt idx="93">
                  <c:v>0.12847284601200043</c:v>
                </c:pt>
                <c:pt idx="94">
                  <c:v>0.1188574209041439</c:v>
                </c:pt>
                <c:pt idx="95">
                  <c:v>0.10979539784680685</c:v>
                </c:pt>
                <c:pt idx="96">
                  <c:v>0.1012691732632616</c:v>
                </c:pt>
                <c:pt idx="97">
                  <c:v>0.09325944896398741</c:v>
                </c:pt>
                <c:pt idx="98">
                  <c:v>0.08574576173514818</c:v>
                </c:pt>
                <c:pt idx="99">
                  <c:v>0.07870695929561464</c:v>
                </c:pt>
                <c:pt idx="100">
                  <c:v>0.07212161091168878</c:v>
                </c:pt>
                <c:pt idx="101">
                  <c:v>0.0659683464247937</c:v>
                </c:pt>
              </c:numCache>
            </c:numRef>
          </c:yVal>
          <c:smooth val="0"/>
        </c:ser>
        <c:axId val="61229029"/>
        <c:axId val="14190350"/>
      </c:scatterChart>
      <c:valAx>
        <c:axId val="61229029"/>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0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90350"/>
        <c:crosses val="autoZero"/>
        <c:crossBetween val="midCat"/>
        <c:dispUnits/>
      </c:valAx>
      <c:valAx>
        <c:axId val="14190350"/>
        <c:scaling>
          <c:orientation val="minMax"/>
          <c:max val="1"/>
        </c:scaling>
        <c:axPos val="l"/>
        <c:title>
          <c:tx>
            <c:rich>
              <a:bodyPr vert="horz" rot="-5400000" anchor="ctr"/>
              <a:lstStyle/>
              <a:p>
                <a:pPr algn="ctr">
                  <a:defRPr/>
                </a:pPr>
                <a:r>
                  <a:rPr lang="en-US" cap="none" sz="1600" b="0" i="0" u="none" baseline="0">
                    <a:solidFill>
                      <a:srgbClr val="000000"/>
                    </a:solidFill>
                    <a:latin typeface="Arial"/>
                    <a:ea typeface="Arial"/>
                    <a:cs typeface="Arial"/>
                  </a:rPr>
                  <a:t>Percentage DC conductivity</a:t>
                </a:r>
              </a:p>
            </c:rich>
          </c:tx>
          <c:layout>
            <c:manualLayout>
              <c:xMode val="factor"/>
              <c:yMode val="factor"/>
              <c:x val="-0.018"/>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229029"/>
        <c:crosses val="autoZero"/>
        <c:crossBetween val="midCat"/>
        <c:dispUnits/>
      </c:valAx>
      <c:spPr>
        <a:noFill/>
        <a:ln w="12700">
          <a:solidFill>
            <a:srgbClr val="808080"/>
          </a:solidFill>
        </a:ln>
      </c:spPr>
    </c:plotArea>
    <c:legend>
      <c:legendPos val="r"/>
      <c:layout>
        <c:manualLayout>
          <c:xMode val="edge"/>
          <c:yMode val="edge"/>
          <c:x val="0.676"/>
          <c:y val="0.24825"/>
          <c:w val="0.12775"/>
          <c:h val="0.1482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Skin depth versus frequency</a:t>
            </a:r>
          </a:p>
        </c:rich>
      </c:tx>
      <c:layout>
        <c:manualLayout>
          <c:xMode val="factor"/>
          <c:yMode val="factor"/>
          <c:x val="0.003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layer'!$M$18:$M$118</c:f>
              <c:numCache>
                <c:ptCount val="101"/>
                <c:pt idx="0">
                  <c:v>2.006867471903147</c:v>
                </c:pt>
                <c:pt idx="1">
                  <c:v>1.9593985736718564</c:v>
                </c:pt>
                <c:pt idx="2">
                  <c:v>1.9130524682162924</c:v>
                </c:pt>
                <c:pt idx="3">
                  <c:v>1.8678025978604984</c:v>
                </c:pt>
                <c:pt idx="4">
                  <c:v>1.8236230331033398</c:v>
                </c:pt>
                <c:pt idx="5">
                  <c:v>1.7804884577601423</c:v>
                </c:pt>
                <c:pt idx="6">
                  <c:v>1.7383741544557723</c:v>
                </c:pt>
                <c:pt idx="7">
                  <c:v>1.6972559904608613</c:v>
                </c:pt>
                <c:pt idx="8">
                  <c:v>1.6571104038630422</c:v>
                </c:pt>
                <c:pt idx="9">
                  <c:v>1.6179143900652846</c:v>
                </c:pt>
                <c:pt idx="10">
                  <c:v>1.5796454886035862</c:v>
                </c:pt>
                <c:pt idx="11">
                  <c:v>1.5422817702764704</c:v>
                </c:pt>
                <c:pt idx="12">
                  <c:v>1.5058018245789098</c:v>
                </c:pt>
                <c:pt idx="13">
                  <c:v>1.4701847474334804</c:v>
                </c:pt>
                <c:pt idx="14">
                  <c:v>1.4354101292117132</c:v>
                </c:pt>
                <c:pt idx="15">
                  <c:v>1.401458043038779</c:v>
                </c:pt>
                <c:pt idx="16">
                  <c:v>1.3683090333748058</c:v>
                </c:pt>
                <c:pt idx="17">
                  <c:v>1.3359441048662837</c:v>
                </c:pt>
                <c:pt idx="18">
                  <c:v>1.304344711461172</c:v>
                </c:pt>
                <c:pt idx="19">
                  <c:v>1.273492745781467</c:v>
                </c:pt>
                <c:pt idx="20">
                  <c:v>1.2433705287471455</c:v>
                </c:pt>
                <c:pt idx="21">
                  <c:v>1.2139607994455326</c:v>
                </c:pt>
                <c:pt idx="22">
                  <c:v>1.1852467052402942</c:v>
                </c:pt>
                <c:pt idx="23">
                  <c:v>1.157211792114382</c:v>
                </c:pt>
                <c:pt idx="24">
                  <c:v>1.1298399952414009</c:v>
                </c:pt>
                <c:pt idx="25">
                  <c:v>1.103115629779991</c:v>
                </c:pt>
                <c:pt idx="26">
                  <c:v>1.077023381885956</c:v>
                </c:pt>
                <c:pt idx="27">
                  <c:v>1.0515482999369812</c:v>
                </c:pt>
                <c:pt idx="28">
                  <c:v>1.0266757859649158</c:v>
                </c:pt>
                <c:pt idx="29">
                  <c:v>1.0023915872907094</c:v>
                </c:pt>
                <c:pt idx="30">
                  <c:v>0.9786817883572098</c:v>
                </c:pt>
                <c:pt idx="31">
                  <c:v>0.9555328027551413</c:v>
                </c:pt>
                <c:pt idx="32">
                  <c:v>0.9329313654376938</c:v>
                </c:pt>
                <c:pt idx="33">
                  <c:v>0.9108645251192625</c:v>
                </c:pt>
                <c:pt idx="34">
                  <c:v>0.8893196368539823</c:v>
                </c:pt>
                <c:pt idx="35">
                  <c:v>0.8682843547898028</c:v>
                </c:pt>
                <c:pt idx="36">
                  <c:v>0.8477466250939539</c:v>
                </c:pt>
                <c:pt idx="37">
                  <c:v>0.8276946790457463</c:v>
                </c:pt>
                <c:pt idx="38">
                  <c:v>0.8081170262927502</c:v>
                </c:pt>
                <c:pt idx="39">
                  <c:v>0.7890024482664865</c:v>
                </c:pt>
                <c:pt idx="40">
                  <c:v>0.7703399917538583</c:v>
                </c:pt>
                <c:pt idx="41">
                  <c:v>0.7521189626206394</c:v>
                </c:pt>
                <c:pt idx="42">
                  <c:v>0.7343289196834215</c:v>
                </c:pt>
                <c:pt idx="43">
                  <c:v>0.7169596687265114</c:v>
                </c:pt>
                <c:pt idx="44">
                  <c:v>0.7000012566603454</c:v>
                </c:pt>
                <c:pt idx="45">
                  <c:v>0.6834439658180785</c:v>
                </c:pt>
                <c:pt idx="46">
                  <c:v>0.6672783083870764</c:v>
                </c:pt>
                <c:pt idx="47">
                  <c:v>0.6514950209721203</c:v>
                </c:pt>
                <c:pt idx="48">
                  <c:v>0.6360850592872112</c:v>
                </c:pt>
                <c:pt idx="49">
                  <c:v>0.6210395929729283</c:v>
                </c:pt>
                <c:pt idx="50">
                  <c:v>0.6063500005363748</c:v>
                </c:pt>
                <c:pt idx="51">
                  <c:v>0.5920078644108095</c:v>
                </c:pt>
                <c:pt idx="52">
                  <c:v>0.5780049661321351</c:v>
                </c:pt>
                <c:pt idx="53">
                  <c:v>0.5643332816294772</c:v>
                </c:pt>
                <c:pt idx="54">
                  <c:v>0.5509849766271565</c:v>
                </c:pt>
                <c:pt idx="55">
                  <c:v>0.5379524021554194</c:v>
                </c:pt>
                <c:pt idx="56">
                  <c:v>0.525228090167355</c:v>
                </c:pt>
                <c:pt idx="57">
                  <c:v>0.5128047492594846</c:v>
                </c:pt>
                <c:pt idx="58">
                  <c:v>0.5006752604935738</c:v>
                </c:pt>
                <c:pt idx="59">
                  <c:v>0.4888326733172737</c:v>
                </c:pt>
                <c:pt idx="60">
                  <c:v>0.477270201581249</c:v>
                </c:pt>
                <c:pt idx="61">
                  <c:v>0.4659812196505175</c:v>
                </c:pt>
                <c:pt idx="62">
                  <c:v>0.45495925860776537</c:v>
                </c:pt>
                <c:pt idx="63">
                  <c:v>0.4441980025464695</c:v>
                </c:pt>
                <c:pt idx="64">
                  <c:v>0.43369128495169734</c:v>
                </c:pt>
                <c:pt idx="65">
                  <c:v>0.4234330851665133</c:v>
                </c:pt>
                <c:pt idx="66">
                  <c:v>0.4134175249419663</c:v>
                </c:pt>
                <c:pt idx="67">
                  <c:v>0.40363886506868035</c:v>
                </c:pt>
                <c:pt idx="68">
                  <c:v>0.3940915020881201</c:v>
                </c:pt>
                <c:pt idx="69">
                  <c:v>0.38476996508164457</c:v>
                </c:pt>
                <c:pt idx="70">
                  <c:v>0.37566891253551055</c:v>
                </c:pt>
                <c:pt idx="71">
                  <c:v>0.366783129280029</c:v>
                </c:pt>
                <c:pt idx="72">
                  <c:v>0.35810752350111974</c:v>
                </c:pt>
                <c:pt idx="73">
                  <c:v>0.3496371238225532</c:v>
                </c:pt>
                <c:pt idx="74">
                  <c:v>0.341367076457206</c:v>
                </c:pt>
                <c:pt idx="75">
                  <c:v>0.33329264242569845</c:v>
                </c:pt>
                <c:pt idx="76">
                  <c:v>0.32540919484082137</c:v>
                </c:pt>
                <c:pt idx="77">
                  <c:v>0.3177122162561934</c:v>
                </c:pt>
                <c:pt idx="78">
                  <c:v>0.31019729607763225</c:v>
                </c:pt>
                <c:pt idx="79">
                  <c:v>0.3028601280357551</c:v>
                </c:pt>
                <c:pt idx="80">
                  <c:v>0.29569650771836004</c:v>
                </c:pt>
                <c:pt idx="81">
                  <c:v>0.28870233016117447</c:v>
                </c:pt>
                <c:pt idx="82">
                  <c:v>0.2818735874955907</c:v>
                </c:pt>
                <c:pt idx="83">
                  <c:v>0.27520636665203985</c:v>
                </c:pt>
                <c:pt idx="84">
                  <c:v>0.26869684711768804</c:v>
                </c:pt>
                <c:pt idx="85">
                  <c:v>0.2623412987471708</c:v>
                </c:pt>
                <c:pt idx="86">
                  <c:v>0.25613607962511065</c:v>
                </c:pt>
                <c:pt idx="87">
                  <c:v>0.25007763397919264</c:v>
                </c:pt>
                <c:pt idx="88">
                  <c:v>0.24416249014260305</c:v>
                </c:pt>
                <c:pt idx="89">
                  <c:v>0.23838725856466206</c:v>
                </c:pt>
                <c:pt idx="90">
                  <c:v>0.23274862986851247</c:v>
                </c:pt>
                <c:pt idx="91">
                  <c:v>0.2272433729547496</c:v>
                </c:pt>
                <c:pt idx="92">
                  <c:v>0.22186833314990656</c:v>
                </c:pt>
                <c:pt idx="93">
                  <c:v>0.2166204303987342</c:v>
                </c:pt>
                <c:pt idx="94">
                  <c:v>0.21149665749923896</c:v>
                </c:pt>
                <c:pt idx="95">
                  <c:v>0.20649407837946843</c:v>
                </c:pt>
                <c:pt idx="96">
                  <c:v>0.20160982641505565</c:v>
                </c:pt>
                <c:pt idx="97">
                  <c:v>0.19684110278655978</c:v>
                </c:pt>
                <c:pt idx="98">
                  <c:v>0.1921851748756603</c:v>
                </c:pt>
                <c:pt idx="99">
                  <c:v>0.18763937469928688</c:v>
                </c:pt>
                <c:pt idx="100">
                  <c:v>0.18320109738078674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layer'!$N$18:$N$118</c:f>
              <c:numCache>
                <c:ptCount val="101"/>
                <c:pt idx="0">
                  <c:v>4.013734943806294</c:v>
                </c:pt>
                <c:pt idx="1">
                  <c:v>3.918797147343713</c:v>
                </c:pt>
                <c:pt idx="2">
                  <c:v>3.8261049364325848</c:v>
                </c:pt>
                <c:pt idx="3">
                  <c:v>3.735605195720997</c:v>
                </c:pt>
                <c:pt idx="4">
                  <c:v>3.6472460662066797</c:v>
                </c:pt>
                <c:pt idx="5">
                  <c:v>3.5609769155202846</c:v>
                </c:pt>
                <c:pt idx="6">
                  <c:v>3.4767483089115445</c:v>
                </c:pt>
                <c:pt idx="7">
                  <c:v>3.3945119809217226</c:v>
                </c:pt>
                <c:pt idx="8">
                  <c:v>3.3142208077260844</c:v>
                </c:pt>
                <c:pt idx="9">
                  <c:v>3.235828780130569</c:v>
                </c:pt>
                <c:pt idx="10">
                  <c:v>3.1592909772071724</c:v>
                </c:pt>
                <c:pt idx="11">
                  <c:v>3.084563540552941</c:v>
                </c:pt>
                <c:pt idx="12">
                  <c:v>3.0116036491578195</c:v>
                </c:pt>
                <c:pt idx="13">
                  <c:v>2.9403694948669608</c:v>
                </c:pt>
                <c:pt idx="14">
                  <c:v>2.8708202584234264</c:v>
                </c:pt>
                <c:pt idx="15">
                  <c:v>2.802916086077558</c:v>
                </c:pt>
                <c:pt idx="16">
                  <c:v>2.7366180667496116</c:v>
                </c:pt>
                <c:pt idx="17">
                  <c:v>2.6718882097325674</c:v>
                </c:pt>
                <c:pt idx="18">
                  <c:v>2.608689422922344</c:v>
                </c:pt>
                <c:pt idx="19">
                  <c:v>2.546985491562934</c:v>
                </c:pt>
                <c:pt idx="20">
                  <c:v>2.486741057494291</c:v>
                </c:pt>
                <c:pt idx="21">
                  <c:v>2.427921598891065</c:v>
                </c:pt>
                <c:pt idx="22">
                  <c:v>2.3704934104805884</c:v>
                </c:pt>
                <c:pt idx="23">
                  <c:v>2.314423584228764</c:v>
                </c:pt>
                <c:pt idx="24">
                  <c:v>2.2596799904828018</c:v>
                </c:pt>
                <c:pt idx="25">
                  <c:v>2.206231259559982</c:v>
                </c:pt>
                <c:pt idx="26">
                  <c:v>2.154046763771912</c:v>
                </c:pt>
                <c:pt idx="27">
                  <c:v>2.1030965998739624</c:v>
                </c:pt>
                <c:pt idx="28">
                  <c:v>2.0533515719298316</c:v>
                </c:pt>
                <c:pt idx="29">
                  <c:v>2.004783174581419</c:v>
                </c:pt>
                <c:pt idx="30">
                  <c:v>1.9573635767144195</c:v>
                </c:pt>
                <c:pt idx="31">
                  <c:v>1.9110656055102826</c:v>
                </c:pt>
                <c:pt idx="32">
                  <c:v>1.8658627308753877</c:v>
                </c:pt>
                <c:pt idx="33">
                  <c:v>1.821729050238525</c:v>
                </c:pt>
                <c:pt idx="34">
                  <c:v>1.7786392737079646</c:v>
                </c:pt>
                <c:pt idx="35">
                  <c:v>1.7365687095796056</c:v>
                </c:pt>
                <c:pt idx="36">
                  <c:v>1.6954932501879079</c:v>
                </c:pt>
                <c:pt idx="37">
                  <c:v>1.6553893580914927</c:v>
                </c:pt>
                <c:pt idx="38">
                  <c:v>1.6162340525855003</c:v>
                </c:pt>
                <c:pt idx="39">
                  <c:v>1.578004896532973</c:v>
                </c:pt>
                <c:pt idx="40">
                  <c:v>1.5406799835077165</c:v>
                </c:pt>
                <c:pt idx="41">
                  <c:v>1.5042379252412788</c:v>
                </c:pt>
                <c:pt idx="42">
                  <c:v>1.468657839366843</c:v>
                </c:pt>
                <c:pt idx="43">
                  <c:v>1.4339193374530228</c:v>
                </c:pt>
                <c:pt idx="44">
                  <c:v>1.4000025133206908</c:v>
                </c:pt>
                <c:pt idx="45">
                  <c:v>1.366887931636157</c:v>
                </c:pt>
                <c:pt idx="46">
                  <c:v>1.3345566167741527</c:v>
                </c:pt>
                <c:pt idx="47">
                  <c:v>1.3029900419442406</c:v>
                </c:pt>
                <c:pt idx="48">
                  <c:v>1.2721701185744223</c:v>
                </c:pt>
                <c:pt idx="49">
                  <c:v>1.2420791859458566</c:v>
                </c:pt>
                <c:pt idx="50">
                  <c:v>1.2127000010727496</c:v>
                </c:pt>
                <c:pt idx="51">
                  <c:v>1.184015728821619</c:v>
                </c:pt>
                <c:pt idx="52">
                  <c:v>1.1560099322642703</c:v>
                </c:pt>
                <c:pt idx="53">
                  <c:v>1.1286665632589543</c:v>
                </c:pt>
                <c:pt idx="54">
                  <c:v>1.101969953254313</c:v>
                </c:pt>
                <c:pt idx="55">
                  <c:v>1.0759048043108388</c:v>
                </c:pt>
                <c:pt idx="56">
                  <c:v>1.05045618033471</c:v>
                </c:pt>
                <c:pt idx="57">
                  <c:v>1.0256094985189692</c:v>
                </c:pt>
                <c:pt idx="58">
                  <c:v>1.0013505209871476</c:v>
                </c:pt>
                <c:pt idx="59">
                  <c:v>0.9776653466345474</c:v>
                </c:pt>
                <c:pt idx="60">
                  <c:v>0.954540403162498</c:v>
                </c:pt>
                <c:pt idx="61">
                  <c:v>0.931962439301035</c:v>
                </c:pt>
                <c:pt idx="62">
                  <c:v>0.9099185172155307</c:v>
                </c:pt>
                <c:pt idx="63">
                  <c:v>0.888396005092939</c:v>
                </c:pt>
                <c:pt idx="64">
                  <c:v>0.8673825699033947</c:v>
                </c:pt>
                <c:pt idx="65">
                  <c:v>0.8468661703330266</c:v>
                </c:pt>
                <c:pt idx="66">
                  <c:v>0.8268350498839326</c:v>
                </c:pt>
                <c:pt idx="67">
                  <c:v>0.8072777301373607</c:v>
                </c:pt>
                <c:pt idx="68">
                  <c:v>0.7881830041762402</c:v>
                </c:pt>
                <c:pt idx="69">
                  <c:v>0.7695399301632891</c:v>
                </c:pt>
                <c:pt idx="70">
                  <c:v>0.7513378250710211</c:v>
                </c:pt>
                <c:pt idx="71">
                  <c:v>0.733566258560058</c:v>
                </c:pt>
                <c:pt idx="72">
                  <c:v>0.7162150470022395</c:v>
                </c:pt>
                <c:pt idx="73">
                  <c:v>0.6992742476451064</c:v>
                </c:pt>
                <c:pt idx="74">
                  <c:v>0.682734152914412</c:v>
                </c:pt>
                <c:pt idx="75">
                  <c:v>0.6665852848513969</c:v>
                </c:pt>
                <c:pt idx="76">
                  <c:v>0.6508183896816427</c:v>
                </c:pt>
                <c:pt idx="77">
                  <c:v>0.6354244325123868</c:v>
                </c:pt>
                <c:pt idx="78">
                  <c:v>0.6203945921552645</c:v>
                </c:pt>
                <c:pt idx="79">
                  <c:v>0.6057202560715103</c:v>
                </c:pt>
                <c:pt idx="80">
                  <c:v>0.5913930154367201</c:v>
                </c:pt>
                <c:pt idx="81">
                  <c:v>0.5774046603223489</c:v>
                </c:pt>
                <c:pt idx="82">
                  <c:v>0.5637471749911814</c:v>
                </c:pt>
                <c:pt idx="83">
                  <c:v>0.5504127333040797</c:v>
                </c:pt>
                <c:pt idx="84">
                  <c:v>0.5373936942353761</c:v>
                </c:pt>
                <c:pt idx="85">
                  <c:v>0.5246825974943417</c:v>
                </c:pt>
                <c:pt idx="86">
                  <c:v>0.5122721592502213</c:v>
                </c:pt>
                <c:pt idx="87">
                  <c:v>0.5001552679583853</c:v>
                </c:pt>
                <c:pt idx="88">
                  <c:v>0.4883249802852061</c:v>
                </c:pt>
                <c:pt idx="89">
                  <c:v>0.4767745171293241</c:v>
                </c:pt>
                <c:pt idx="90">
                  <c:v>0.46549725973702494</c:v>
                </c:pt>
                <c:pt idx="91">
                  <c:v>0.4544867459094992</c:v>
                </c:pt>
                <c:pt idx="92">
                  <c:v>0.4437366662998131</c:v>
                </c:pt>
                <c:pt idx="93">
                  <c:v>0.4332408607974684</c:v>
                </c:pt>
                <c:pt idx="94">
                  <c:v>0.4229933149984779</c:v>
                </c:pt>
                <c:pt idx="95">
                  <c:v>0.41298815675893685</c:v>
                </c:pt>
                <c:pt idx="96">
                  <c:v>0.4032196528301113</c:v>
                </c:pt>
                <c:pt idx="97">
                  <c:v>0.39368220557311956</c:v>
                </c:pt>
                <c:pt idx="98">
                  <c:v>0.3843703497513206</c:v>
                </c:pt>
                <c:pt idx="99">
                  <c:v>0.37527874939857375</c:v>
                </c:pt>
                <c:pt idx="100">
                  <c:v>0.3664021947615735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layer'!$O$18:$O$118</c:f>
              <c:numCache>
                <c:ptCount val="101"/>
                <c:pt idx="0">
                  <c:v>6.02060241570944</c:v>
                </c:pt>
                <c:pt idx="1">
                  <c:v>5.878195721015569</c:v>
                </c:pt>
                <c:pt idx="2">
                  <c:v>5.739157404648877</c:v>
                </c:pt>
                <c:pt idx="3">
                  <c:v>5.603407793581495</c:v>
                </c:pt>
                <c:pt idx="4">
                  <c:v>5.470869099310019</c:v>
                </c:pt>
                <c:pt idx="5">
                  <c:v>5.3414653732804265</c:v>
                </c:pt>
                <c:pt idx="6">
                  <c:v>5.215122463367317</c:v>
                </c:pt>
                <c:pt idx="7">
                  <c:v>5.091767971382584</c:v>
                </c:pt>
                <c:pt idx="8">
                  <c:v>4.971331211589127</c:v>
                </c:pt>
                <c:pt idx="9">
                  <c:v>4.8537431701958536</c:v>
                </c:pt>
                <c:pt idx="10">
                  <c:v>4.738936465810759</c:v>
                </c:pt>
                <c:pt idx="11">
                  <c:v>4.626845310829411</c:v>
                </c:pt>
                <c:pt idx="12">
                  <c:v>4.517405473736729</c:v>
                </c:pt>
                <c:pt idx="13">
                  <c:v>4.410554242300441</c:v>
                </c:pt>
                <c:pt idx="14">
                  <c:v>4.306230387635139</c:v>
                </c:pt>
                <c:pt idx="15">
                  <c:v>4.204374129116337</c:v>
                </c:pt>
                <c:pt idx="16">
                  <c:v>4.104927100124417</c:v>
                </c:pt>
                <c:pt idx="17">
                  <c:v>4.007832314598851</c:v>
                </c:pt>
                <c:pt idx="18">
                  <c:v>3.9130341343835155</c:v>
                </c:pt>
                <c:pt idx="19">
                  <c:v>3.8204782373444015</c:v>
                </c:pt>
                <c:pt idx="20">
                  <c:v>3.7301115862414367</c:v>
                </c:pt>
                <c:pt idx="21">
                  <c:v>3.6418823983365978</c:v>
                </c:pt>
                <c:pt idx="22">
                  <c:v>3.5557401157208828</c:v>
                </c:pt>
                <c:pt idx="23">
                  <c:v>3.471635376343146</c:v>
                </c:pt>
                <c:pt idx="24">
                  <c:v>3.3895199857242027</c:v>
                </c:pt>
                <c:pt idx="25">
                  <c:v>3.309346889339973</c:v>
                </c:pt>
                <c:pt idx="26">
                  <c:v>3.231070145657868</c:v>
                </c:pt>
                <c:pt idx="27">
                  <c:v>3.1546448998109433</c:v>
                </c:pt>
                <c:pt idx="28">
                  <c:v>3.0800273578947475</c:v>
                </c:pt>
                <c:pt idx="29">
                  <c:v>3.007174761872128</c:v>
                </c:pt>
                <c:pt idx="30">
                  <c:v>2.9360453650716294</c:v>
                </c:pt>
                <c:pt idx="31">
                  <c:v>2.866598408265424</c:v>
                </c:pt>
                <c:pt idx="32">
                  <c:v>2.7987940963130815</c:v>
                </c:pt>
                <c:pt idx="33">
                  <c:v>2.7325935753577877</c:v>
                </c:pt>
                <c:pt idx="34">
                  <c:v>2.667958910561947</c:v>
                </c:pt>
                <c:pt idx="35">
                  <c:v>2.6048530643694083</c:v>
                </c:pt>
                <c:pt idx="36">
                  <c:v>2.543239875281862</c:v>
                </c:pt>
                <c:pt idx="37">
                  <c:v>2.483084037137239</c:v>
                </c:pt>
                <c:pt idx="38">
                  <c:v>2.4243510788782503</c:v>
                </c:pt>
                <c:pt idx="39">
                  <c:v>2.3670073447994593</c:v>
                </c:pt>
                <c:pt idx="40">
                  <c:v>2.3110199752615745</c:v>
                </c:pt>
                <c:pt idx="41">
                  <c:v>2.256356887861918</c:v>
                </c:pt>
                <c:pt idx="42">
                  <c:v>2.2029867590502645</c:v>
                </c:pt>
                <c:pt idx="43">
                  <c:v>2.150879006179534</c:v>
                </c:pt>
                <c:pt idx="44">
                  <c:v>2.1000037699810363</c:v>
                </c:pt>
                <c:pt idx="45">
                  <c:v>2.0503318974542357</c:v>
                </c:pt>
                <c:pt idx="46">
                  <c:v>2.001834925161229</c:v>
                </c:pt>
                <c:pt idx="47">
                  <c:v>1.954485062916361</c:v>
                </c:pt>
                <c:pt idx="48">
                  <c:v>1.9082551778616335</c:v>
                </c:pt>
                <c:pt idx="49">
                  <c:v>1.863118778918785</c:v>
                </c:pt>
                <c:pt idx="50">
                  <c:v>1.8190500016091242</c:v>
                </c:pt>
                <c:pt idx="51">
                  <c:v>1.7760235932324286</c:v>
                </c:pt>
                <c:pt idx="52">
                  <c:v>1.7340148983964054</c:v>
                </c:pt>
                <c:pt idx="53">
                  <c:v>1.6929998448884316</c:v>
                </c:pt>
                <c:pt idx="54">
                  <c:v>1.6529549298814694</c:v>
                </c:pt>
                <c:pt idx="55">
                  <c:v>1.6138572064662582</c:v>
                </c:pt>
                <c:pt idx="56">
                  <c:v>1.575684270502065</c:v>
                </c:pt>
                <c:pt idx="57">
                  <c:v>1.5384142477784537</c:v>
                </c:pt>
                <c:pt idx="58">
                  <c:v>1.5020257814807214</c:v>
                </c:pt>
                <c:pt idx="59">
                  <c:v>1.4664980199518212</c:v>
                </c:pt>
                <c:pt idx="60">
                  <c:v>1.431810604743747</c:v>
                </c:pt>
                <c:pt idx="61">
                  <c:v>1.3979436589515524</c:v>
                </c:pt>
                <c:pt idx="62">
                  <c:v>1.3648777758232962</c:v>
                </c:pt>
                <c:pt idx="63">
                  <c:v>1.3325940076394085</c:v>
                </c:pt>
                <c:pt idx="64">
                  <c:v>1.301073854855092</c:v>
                </c:pt>
                <c:pt idx="65">
                  <c:v>1.2702992554995398</c:v>
                </c:pt>
                <c:pt idx="66">
                  <c:v>1.240252574825899</c:v>
                </c:pt>
                <c:pt idx="67">
                  <c:v>1.210916595206041</c:v>
                </c:pt>
                <c:pt idx="68">
                  <c:v>1.1822745062643603</c:v>
                </c:pt>
                <c:pt idx="69">
                  <c:v>1.1543098952449338</c:v>
                </c:pt>
                <c:pt idx="70">
                  <c:v>1.1270067376065316</c:v>
                </c:pt>
                <c:pt idx="71">
                  <c:v>1.100349387840087</c:v>
                </c:pt>
                <c:pt idx="72">
                  <c:v>1.0743225705033592</c:v>
                </c:pt>
                <c:pt idx="73">
                  <c:v>1.0489113714676597</c:v>
                </c:pt>
                <c:pt idx="74">
                  <c:v>1.024101229371618</c:v>
                </c:pt>
                <c:pt idx="75">
                  <c:v>0.9998779272770953</c:v>
                </c:pt>
                <c:pt idx="76">
                  <c:v>0.9762275845224642</c:v>
                </c:pt>
                <c:pt idx="77">
                  <c:v>0.9531366487685802</c:v>
                </c:pt>
                <c:pt idx="78">
                  <c:v>0.9305918882328967</c:v>
                </c:pt>
                <c:pt idx="79">
                  <c:v>0.9085803841072654</c:v>
                </c:pt>
                <c:pt idx="80">
                  <c:v>0.8870895231550802</c:v>
                </c:pt>
                <c:pt idx="81">
                  <c:v>0.8661069904835235</c:v>
                </c:pt>
                <c:pt idx="82">
                  <c:v>0.8456207624867722</c:v>
                </c:pt>
                <c:pt idx="83">
                  <c:v>0.8256190999561195</c:v>
                </c:pt>
                <c:pt idx="84">
                  <c:v>0.8060905413530641</c:v>
                </c:pt>
                <c:pt idx="85">
                  <c:v>0.7870238962415125</c:v>
                </c:pt>
                <c:pt idx="86">
                  <c:v>0.7684082388753319</c:v>
                </c:pt>
                <c:pt idx="87">
                  <c:v>0.750232901937578</c:v>
                </c:pt>
                <c:pt idx="88">
                  <c:v>0.7324874704278092</c:v>
                </c:pt>
                <c:pt idx="89">
                  <c:v>0.7151617756939862</c:v>
                </c:pt>
                <c:pt idx="90">
                  <c:v>0.6982458896055375</c:v>
                </c:pt>
                <c:pt idx="91">
                  <c:v>0.6817301188642488</c:v>
                </c:pt>
                <c:pt idx="92">
                  <c:v>0.6656049994497197</c:v>
                </c:pt>
                <c:pt idx="93">
                  <c:v>0.6498612911962025</c:v>
                </c:pt>
                <c:pt idx="94">
                  <c:v>0.6344899724977169</c:v>
                </c:pt>
                <c:pt idx="95">
                  <c:v>0.6194822351384053</c:v>
                </c:pt>
                <c:pt idx="96">
                  <c:v>0.604829479245167</c:v>
                </c:pt>
                <c:pt idx="97">
                  <c:v>0.5905233083596794</c:v>
                </c:pt>
                <c:pt idx="98">
                  <c:v>0.5765555246269809</c:v>
                </c:pt>
                <c:pt idx="99">
                  <c:v>0.5629181240978607</c:v>
                </c:pt>
                <c:pt idx="100">
                  <c:v>0.5496032921423603</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layer'!$P$18:$P$118</c:f>
              <c:numCache>
                <c:ptCount val="101"/>
                <c:pt idx="0">
                  <c:v>8.027469887612588</c:v>
                </c:pt>
                <c:pt idx="1">
                  <c:v>7.837594294687426</c:v>
                </c:pt>
                <c:pt idx="2">
                  <c:v>7.6522098728651695</c:v>
                </c:pt>
                <c:pt idx="3">
                  <c:v>7.471210391441994</c:v>
                </c:pt>
                <c:pt idx="4">
                  <c:v>7.294492132413359</c:v>
                </c:pt>
                <c:pt idx="5">
                  <c:v>7.121953831040569</c:v>
                </c:pt>
                <c:pt idx="6">
                  <c:v>6.953496617823089</c:v>
                </c:pt>
                <c:pt idx="7">
                  <c:v>6.789023961843445</c:v>
                </c:pt>
                <c:pt idx="8">
                  <c:v>6.628441615452169</c:v>
                </c:pt>
                <c:pt idx="9">
                  <c:v>6.471657560261138</c:v>
                </c:pt>
                <c:pt idx="10">
                  <c:v>6.318581954414345</c:v>
                </c:pt>
                <c:pt idx="11">
                  <c:v>6.169127081105882</c:v>
                </c:pt>
                <c:pt idx="12">
                  <c:v>6.023207298315639</c:v>
                </c:pt>
                <c:pt idx="13">
                  <c:v>5.8807389897339215</c:v>
                </c:pt>
                <c:pt idx="14">
                  <c:v>5.741640516846853</c:v>
                </c:pt>
                <c:pt idx="15">
                  <c:v>5.605832172155116</c:v>
                </c:pt>
                <c:pt idx="16">
                  <c:v>5.473236133499223</c:v>
                </c:pt>
                <c:pt idx="17">
                  <c:v>5.343776419465135</c:v>
                </c:pt>
                <c:pt idx="18">
                  <c:v>5.217378845844688</c:v>
                </c:pt>
                <c:pt idx="19">
                  <c:v>5.093970983125868</c:v>
                </c:pt>
                <c:pt idx="20">
                  <c:v>4.973482114988582</c:v>
                </c:pt>
                <c:pt idx="21">
                  <c:v>4.85584319778213</c:v>
                </c:pt>
                <c:pt idx="22">
                  <c:v>4.740986820961177</c:v>
                </c:pt>
                <c:pt idx="23">
                  <c:v>4.628847168457528</c:v>
                </c:pt>
                <c:pt idx="24">
                  <c:v>4.5193599809656035</c:v>
                </c:pt>
                <c:pt idx="25">
                  <c:v>4.412462519119964</c:v>
                </c:pt>
                <c:pt idx="26">
                  <c:v>4.308093527543824</c:v>
                </c:pt>
                <c:pt idx="27">
                  <c:v>4.206193199747925</c:v>
                </c:pt>
                <c:pt idx="28">
                  <c:v>4.106703143859663</c:v>
                </c:pt>
                <c:pt idx="29">
                  <c:v>4.009566349162838</c:v>
                </c:pt>
                <c:pt idx="30">
                  <c:v>3.914727153428839</c:v>
                </c:pt>
                <c:pt idx="31">
                  <c:v>3.822131211020565</c:v>
                </c:pt>
                <c:pt idx="32">
                  <c:v>3.7317254617507754</c:v>
                </c:pt>
                <c:pt idx="33">
                  <c:v>3.64345810047705</c:v>
                </c:pt>
                <c:pt idx="34">
                  <c:v>3.557278547415929</c:v>
                </c:pt>
                <c:pt idx="35">
                  <c:v>3.4731374191592113</c:v>
                </c:pt>
                <c:pt idx="36">
                  <c:v>3.3909865003758157</c:v>
                </c:pt>
                <c:pt idx="37">
                  <c:v>3.3107787161829854</c:v>
                </c:pt>
                <c:pt idx="38">
                  <c:v>3.2324681051710007</c:v>
                </c:pt>
                <c:pt idx="39">
                  <c:v>3.156009793065946</c:v>
                </c:pt>
                <c:pt idx="40">
                  <c:v>3.081359967015433</c:v>
                </c:pt>
                <c:pt idx="41">
                  <c:v>3.0084758504825575</c:v>
                </c:pt>
                <c:pt idx="42">
                  <c:v>2.937315678733686</c:v>
                </c:pt>
                <c:pt idx="43">
                  <c:v>2.8678386749060456</c:v>
                </c:pt>
                <c:pt idx="44">
                  <c:v>2.8000050266413816</c:v>
                </c:pt>
                <c:pt idx="45">
                  <c:v>2.733775863272314</c:v>
                </c:pt>
                <c:pt idx="46">
                  <c:v>2.6691132335483054</c:v>
                </c:pt>
                <c:pt idx="47">
                  <c:v>2.6059800838884812</c:v>
                </c:pt>
                <c:pt idx="48">
                  <c:v>2.5443402371488446</c:v>
                </c:pt>
                <c:pt idx="49">
                  <c:v>2.4841583718917133</c:v>
                </c:pt>
                <c:pt idx="50">
                  <c:v>2.425400002145499</c:v>
                </c:pt>
                <c:pt idx="51">
                  <c:v>2.368031457643238</c:v>
                </c:pt>
                <c:pt idx="52">
                  <c:v>2.3120198645285406</c:v>
                </c:pt>
                <c:pt idx="53">
                  <c:v>2.2573331265179086</c:v>
                </c:pt>
                <c:pt idx="54">
                  <c:v>2.203939906508626</c:v>
                </c:pt>
                <c:pt idx="55">
                  <c:v>2.1518096086216776</c:v>
                </c:pt>
                <c:pt idx="56">
                  <c:v>2.10091236066942</c:v>
                </c:pt>
                <c:pt idx="57">
                  <c:v>2.0512189970379384</c:v>
                </c:pt>
                <c:pt idx="58">
                  <c:v>2.002701041974295</c:v>
                </c:pt>
                <c:pt idx="59">
                  <c:v>1.9553306932690948</c:v>
                </c:pt>
                <c:pt idx="60">
                  <c:v>1.909080806324996</c:v>
                </c:pt>
                <c:pt idx="61">
                  <c:v>1.86392487860207</c:v>
                </c:pt>
                <c:pt idx="62">
                  <c:v>1.8198370344310615</c:v>
                </c:pt>
                <c:pt idx="63">
                  <c:v>1.776792010185878</c:v>
                </c:pt>
                <c:pt idx="64">
                  <c:v>1.7347651398067894</c:v>
                </c:pt>
                <c:pt idx="65">
                  <c:v>1.6937323406660532</c:v>
                </c:pt>
                <c:pt idx="66">
                  <c:v>1.6536700997678653</c:v>
                </c:pt>
                <c:pt idx="67">
                  <c:v>1.6145554602747214</c:v>
                </c:pt>
                <c:pt idx="68">
                  <c:v>1.5763660083524804</c:v>
                </c:pt>
                <c:pt idx="69">
                  <c:v>1.5390798603265783</c:v>
                </c:pt>
                <c:pt idx="70">
                  <c:v>1.5026756501420422</c:v>
                </c:pt>
                <c:pt idx="71">
                  <c:v>1.467132517120116</c:v>
                </c:pt>
                <c:pt idx="72">
                  <c:v>1.432430094004479</c:v>
                </c:pt>
                <c:pt idx="73">
                  <c:v>1.3985484952902127</c:v>
                </c:pt>
                <c:pt idx="74">
                  <c:v>1.365468305828824</c:v>
                </c:pt>
                <c:pt idx="75">
                  <c:v>1.3331705697027938</c:v>
                </c:pt>
                <c:pt idx="76">
                  <c:v>1.3016367793632855</c:v>
                </c:pt>
                <c:pt idx="77">
                  <c:v>1.2708488650247736</c:v>
                </c:pt>
                <c:pt idx="78">
                  <c:v>1.240789184310529</c:v>
                </c:pt>
                <c:pt idx="79">
                  <c:v>1.2114405121430205</c:v>
                </c:pt>
                <c:pt idx="80">
                  <c:v>1.1827860308734401</c:v>
                </c:pt>
                <c:pt idx="81">
                  <c:v>1.1548093206446979</c:v>
                </c:pt>
                <c:pt idx="82">
                  <c:v>1.1274943499823629</c:v>
                </c:pt>
                <c:pt idx="83">
                  <c:v>1.1008254666081594</c:v>
                </c:pt>
                <c:pt idx="84">
                  <c:v>1.0747873884707522</c:v>
                </c:pt>
                <c:pt idx="85">
                  <c:v>1.0493651949886833</c:v>
                </c:pt>
                <c:pt idx="86">
                  <c:v>1.0245443185004426</c:v>
                </c:pt>
                <c:pt idx="87">
                  <c:v>1.0003105359167705</c:v>
                </c:pt>
                <c:pt idx="88">
                  <c:v>0.9766499605704122</c:v>
                </c:pt>
                <c:pt idx="89">
                  <c:v>0.9535490342586482</c:v>
                </c:pt>
                <c:pt idx="90">
                  <c:v>0.9309945194740499</c:v>
                </c:pt>
                <c:pt idx="91">
                  <c:v>0.9089734918189984</c:v>
                </c:pt>
                <c:pt idx="92">
                  <c:v>0.8874733325996262</c:v>
                </c:pt>
                <c:pt idx="93">
                  <c:v>0.8664817215949367</c:v>
                </c:pt>
                <c:pt idx="94">
                  <c:v>0.8459866299969558</c:v>
                </c:pt>
                <c:pt idx="95">
                  <c:v>0.8259763135178737</c:v>
                </c:pt>
                <c:pt idx="96">
                  <c:v>0.8064393056602226</c:v>
                </c:pt>
                <c:pt idx="97">
                  <c:v>0.7873644111462391</c:v>
                </c:pt>
                <c:pt idx="98">
                  <c:v>0.7687406995026412</c:v>
                </c:pt>
                <c:pt idx="99">
                  <c:v>0.7505574987971475</c:v>
                </c:pt>
                <c:pt idx="100">
                  <c:v>0.732804389523147</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layer'!$Q$18:$Q$118</c:f>
              <c:numCache>
                <c:ptCount val="101"/>
                <c:pt idx="0">
                  <c:v>10.034337359515735</c:v>
                </c:pt>
                <c:pt idx="1">
                  <c:v>9.796992868359283</c:v>
                </c:pt>
                <c:pt idx="2">
                  <c:v>9.565262341081462</c:v>
                </c:pt>
                <c:pt idx="3">
                  <c:v>9.339012989302493</c:v>
                </c:pt>
                <c:pt idx="4">
                  <c:v>9.118115165516699</c:v>
                </c:pt>
                <c:pt idx="5">
                  <c:v>8.902442288800712</c:v>
                </c:pt>
                <c:pt idx="6">
                  <c:v>8.691870772278861</c:v>
                </c:pt>
                <c:pt idx="7">
                  <c:v>8.486279952304306</c:v>
                </c:pt>
                <c:pt idx="8">
                  <c:v>8.285552019315212</c:v>
                </c:pt>
                <c:pt idx="9">
                  <c:v>8.089571950326423</c:v>
                </c:pt>
                <c:pt idx="10">
                  <c:v>7.898227443017931</c:v>
                </c:pt>
                <c:pt idx="11">
                  <c:v>7.711408851382352</c:v>
                </c:pt>
                <c:pt idx="12">
                  <c:v>7.529009122894549</c:v>
                </c:pt>
                <c:pt idx="13">
                  <c:v>7.350923737167402</c:v>
                </c:pt>
                <c:pt idx="14">
                  <c:v>7.177050646058566</c:v>
                </c:pt>
                <c:pt idx="15">
                  <c:v>7.007290215193896</c:v>
                </c:pt>
                <c:pt idx="16">
                  <c:v>6.841545166874029</c:v>
                </c:pt>
                <c:pt idx="17">
                  <c:v>6.679720524331419</c:v>
                </c:pt>
                <c:pt idx="18">
                  <c:v>6.52172355730586</c:v>
                </c:pt>
                <c:pt idx="19">
                  <c:v>6.367463728907335</c:v>
                </c:pt>
                <c:pt idx="20">
                  <c:v>6.216852643735727</c:v>
                </c:pt>
                <c:pt idx="21">
                  <c:v>6.0698039972276625</c:v>
                </c:pt>
                <c:pt idx="22">
                  <c:v>5.926233526201471</c:v>
                </c:pt>
                <c:pt idx="23">
                  <c:v>5.786058960571911</c:v>
                </c:pt>
                <c:pt idx="24">
                  <c:v>5.649199976207004</c:v>
                </c:pt>
                <c:pt idx="25">
                  <c:v>5.515578148899954</c:v>
                </c:pt>
                <c:pt idx="26">
                  <c:v>5.38511690942978</c:v>
                </c:pt>
                <c:pt idx="27">
                  <c:v>5.257741499684906</c:v>
                </c:pt>
                <c:pt idx="28">
                  <c:v>5.133378929824579</c:v>
                </c:pt>
                <c:pt idx="29">
                  <c:v>5.011957936453547</c:v>
                </c:pt>
                <c:pt idx="30">
                  <c:v>4.893408941786049</c:v>
                </c:pt>
                <c:pt idx="31">
                  <c:v>4.7776640137757065</c:v>
                </c:pt>
                <c:pt idx="32">
                  <c:v>4.66465682718847</c:v>
                </c:pt>
                <c:pt idx="33">
                  <c:v>4.5543226255963125</c:v>
                </c:pt>
                <c:pt idx="34">
                  <c:v>4.446598184269911</c:v>
                </c:pt>
                <c:pt idx="35">
                  <c:v>4.341421773949014</c:v>
                </c:pt>
                <c:pt idx="36">
                  <c:v>4.2387331254697695</c:v>
                </c:pt>
                <c:pt idx="37">
                  <c:v>4.138473395228732</c:v>
                </c:pt>
                <c:pt idx="38">
                  <c:v>4.040585131463751</c:v>
                </c:pt>
                <c:pt idx="39">
                  <c:v>3.9450122413324324</c:v>
                </c:pt>
                <c:pt idx="40">
                  <c:v>3.8516999587692915</c:v>
                </c:pt>
                <c:pt idx="41">
                  <c:v>3.760594813103197</c:v>
                </c:pt>
                <c:pt idx="42">
                  <c:v>3.6716445984171076</c:v>
                </c:pt>
                <c:pt idx="43">
                  <c:v>3.5847983436325572</c:v>
                </c:pt>
                <c:pt idx="44">
                  <c:v>3.500006283301727</c:v>
                </c:pt>
                <c:pt idx="45">
                  <c:v>3.4172198290903926</c:v>
                </c:pt>
                <c:pt idx="46">
                  <c:v>3.336391541935382</c:v>
                </c:pt>
                <c:pt idx="47">
                  <c:v>3.2574751048606014</c:v>
                </c:pt>
                <c:pt idx="48">
                  <c:v>3.1804252964360558</c:v>
                </c:pt>
                <c:pt idx="49">
                  <c:v>3.1051979648646415</c:v>
                </c:pt>
                <c:pt idx="50">
                  <c:v>3.031750002681874</c:v>
                </c:pt>
                <c:pt idx="51">
                  <c:v>2.9600393220540475</c:v>
                </c:pt>
                <c:pt idx="52">
                  <c:v>2.8900248306606757</c:v>
                </c:pt>
                <c:pt idx="53">
                  <c:v>2.8216664081473857</c:v>
                </c:pt>
                <c:pt idx="54">
                  <c:v>2.7549248831357827</c:v>
                </c:pt>
                <c:pt idx="55">
                  <c:v>2.689762010777097</c:v>
                </c:pt>
                <c:pt idx="56">
                  <c:v>2.6261404508367754</c:v>
                </c:pt>
                <c:pt idx="57">
                  <c:v>2.564023746297423</c:v>
                </c:pt>
                <c:pt idx="58">
                  <c:v>2.503376302467869</c:v>
                </c:pt>
                <c:pt idx="59">
                  <c:v>2.4441633665863685</c:v>
                </c:pt>
                <c:pt idx="60">
                  <c:v>2.386351007906245</c:v>
                </c:pt>
                <c:pt idx="61">
                  <c:v>2.329906098252587</c:v>
                </c:pt>
                <c:pt idx="62">
                  <c:v>2.274796293038827</c:v>
                </c:pt>
                <c:pt idx="63">
                  <c:v>2.2209900127323476</c:v>
                </c:pt>
                <c:pt idx="64">
                  <c:v>2.1684564247584865</c:v>
                </c:pt>
                <c:pt idx="65">
                  <c:v>2.1171654258325665</c:v>
                </c:pt>
                <c:pt idx="66">
                  <c:v>2.0670876247098318</c:v>
                </c:pt>
                <c:pt idx="67">
                  <c:v>2.018194325343402</c:v>
                </c:pt>
                <c:pt idx="68">
                  <c:v>1.9704575104406006</c:v>
                </c:pt>
                <c:pt idx="69">
                  <c:v>1.9238498254082228</c:v>
                </c:pt>
                <c:pt idx="70">
                  <c:v>1.8783445626775528</c:v>
                </c:pt>
                <c:pt idx="71">
                  <c:v>1.833915646400145</c:v>
                </c:pt>
                <c:pt idx="72">
                  <c:v>1.7905376175055987</c:v>
                </c:pt>
                <c:pt idx="73">
                  <c:v>1.7481856191127658</c:v>
                </c:pt>
                <c:pt idx="74">
                  <c:v>1.7068353822860298</c:v>
                </c:pt>
                <c:pt idx="75">
                  <c:v>1.6664632121284924</c:v>
                </c:pt>
                <c:pt idx="76">
                  <c:v>1.6270459742041068</c:v>
                </c:pt>
                <c:pt idx="77">
                  <c:v>1.588561081280967</c:v>
                </c:pt>
                <c:pt idx="78">
                  <c:v>1.5509864803881612</c:v>
                </c:pt>
                <c:pt idx="79">
                  <c:v>1.5143006401787757</c:v>
                </c:pt>
                <c:pt idx="80">
                  <c:v>1.4784825385918001</c:v>
                </c:pt>
                <c:pt idx="81">
                  <c:v>1.4435116508058723</c:v>
                </c:pt>
                <c:pt idx="82">
                  <c:v>1.4093679374779535</c:v>
                </c:pt>
                <c:pt idx="83">
                  <c:v>1.3760318332601993</c:v>
                </c:pt>
                <c:pt idx="84">
                  <c:v>1.3434842355884402</c:v>
                </c:pt>
                <c:pt idx="85">
                  <c:v>1.311706493735854</c:v>
                </c:pt>
                <c:pt idx="86">
                  <c:v>1.2806803981255532</c:v>
                </c:pt>
                <c:pt idx="87">
                  <c:v>1.2503881698959631</c:v>
                </c:pt>
                <c:pt idx="88">
                  <c:v>1.2208124507130154</c:v>
                </c:pt>
                <c:pt idx="89">
                  <c:v>1.1919362928233104</c:v>
                </c:pt>
                <c:pt idx="90">
                  <c:v>1.1637431493425623</c:v>
                </c:pt>
                <c:pt idx="91">
                  <c:v>1.136216864773748</c:v>
                </c:pt>
                <c:pt idx="92">
                  <c:v>1.1093416657495327</c:v>
                </c:pt>
                <c:pt idx="93">
                  <c:v>1.083102151993671</c:v>
                </c:pt>
                <c:pt idx="94">
                  <c:v>1.0574832874961948</c:v>
                </c:pt>
                <c:pt idx="95">
                  <c:v>1.0324703918973421</c:v>
                </c:pt>
                <c:pt idx="96">
                  <c:v>1.0080491320752782</c:v>
                </c:pt>
                <c:pt idx="97">
                  <c:v>0.9842055139327989</c:v>
                </c:pt>
                <c:pt idx="98">
                  <c:v>0.9609258743783016</c:v>
                </c:pt>
                <c:pt idx="99">
                  <c:v>0.9381968734964343</c:v>
                </c:pt>
                <c:pt idx="100">
                  <c:v>0.9160054869039337</c:v>
                </c:pt>
              </c:numCache>
            </c:numRef>
          </c:yVal>
          <c:smooth val="0"/>
        </c:ser>
        <c:axId val="60604287"/>
        <c:axId val="8567672"/>
      </c:scatterChart>
      <c:valAx>
        <c:axId val="60604287"/>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567672"/>
        <c:crossesAt val="1E-05"/>
        <c:crossBetween val="midCat"/>
        <c:dispUnits/>
      </c:valAx>
      <c:valAx>
        <c:axId val="8567672"/>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Skin depth (microns)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604287"/>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conductivity versus frequency</a:t>
            </a:r>
          </a:p>
        </c:rich>
      </c:tx>
      <c:layout>
        <c:manualLayout>
          <c:xMode val="factor"/>
          <c:yMode val="factor"/>
          <c:x val="0.00225"/>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layer'!$U$18:$U$118</c:f>
              <c:numCache>
                <c:ptCount val="101"/>
                <c:pt idx="0">
                  <c:v>79.7850432600171</c:v>
                </c:pt>
                <c:pt idx="1">
                  <c:v>77.89786926775678</c:v>
                </c:pt>
                <c:pt idx="2">
                  <c:v>76.05533303630403</c:v>
                </c:pt>
                <c:pt idx="3">
                  <c:v>74.2563787384283</c:v>
                </c:pt>
                <c:pt idx="4">
                  <c:v>72.49997552062342</c:v>
                </c:pt>
                <c:pt idx="5">
                  <c:v>70.7851169123986</c:v>
                </c:pt>
                <c:pt idx="6">
                  <c:v>69.11082024954115</c:v>
                </c:pt>
                <c:pt idx="7">
                  <c:v>67.47612611102117</c:v>
                </c:pt>
                <c:pt idx="8">
                  <c:v>65.8800977692153</c:v>
                </c:pt>
                <c:pt idx="9">
                  <c:v>64.32182065313414</c:v>
                </c:pt>
                <c:pt idx="10">
                  <c:v>62.80040182434647</c:v>
                </c:pt>
                <c:pt idx="11">
                  <c:v>61.31496946529934</c:v>
                </c:pt>
                <c:pt idx="12">
                  <c:v>59.86467237974101</c:v>
                </c:pt>
                <c:pt idx="13">
                  <c:v>58.448679504960594</c:v>
                </c:pt>
                <c:pt idx="14">
                  <c:v>57.066179435564806</c:v>
                </c:pt>
                <c:pt idx="15">
                  <c:v>55.71637995851885</c:v>
                </c:pt>
                <c:pt idx="16">
                  <c:v>54.39850759918527</c:v>
                </c:pt>
                <c:pt idx="17">
                  <c:v>53.11180717810015</c:v>
                </c:pt>
                <c:pt idx="18">
                  <c:v>51.855541378233326</c:v>
                </c:pt>
                <c:pt idx="19">
                  <c:v>50.62899032248398</c:v>
                </c:pt>
                <c:pt idx="20">
                  <c:v>49.43145116117011</c:v>
                </c:pt>
                <c:pt idx="21">
                  <c:v>48.26223766927501</c:v>
                </c:pt>
                <c:pt idx="22">
                  <c:v>47.120679853220224</c:v>
                </c:pt>
                <c:pt idx="23">
                  <c:v>46.00612356693962</c:v>
                </c:pt>
                <c:pt idx="24">
                  <c:v>44.917930137034546</c:v>
                </c:pt>
                <c:pt idx="25">
                  <c:v>43.855475996795235</c:v>
                </c:pt>
                <c:pt idx="26">
                  <c:v>42.818152328878845</c:v>
                </c:pt>
                <c:pt idx="27">
                  <c:v>41.80536471643926</c:v>
                </c:pt>
                <c:pt idx="28">
                  <c:v>40.81653280250888</c:v>
                </c:pt>
                <c:pt idx="29">
                  <c:v>39.85108995743699</c:v>
                </c:pt>
                <c:pt idx="30">
                  <c:v>38.90848295419444</c:v>
                </c:pt>
                <c:pt idx="31">
                  <c:v>37.98817165135836</c:v>
                </c:pt>
                <c:pt idx="32">
                  <c:v>37.08962868359524</c:v>
                </c:pt>
                <c:pt idx="33">
                  <c:v>36.212339159465216</c:v>
                </c:pt>
                <c:pt idx="34">
                  <c:v>35.35580036637416</c:v>
                </c:pt>
                <c:pt idx="35">
                  <c:v>34.519521482504636</c:v>
                </c:pt>
                <c:pt idx="36">
                  <c:v>33.70302329556063</c:v>
                </c:pt>
                <c:pt idx="37">
                  <c:v>32.905837928164836</c:v>
                </c:pt>
                <c:pt idx="38">
                  <c:v>32.127508569751285</c:v>
                </c:pt>
                <c:pt idx="39">
                  <c:v>31.36758921479947</c:v>
                </c:pt>
                <c:pt idx="40">
                  <c:v>30.62564440726009</c:v>
                </c:pt>
                <c:pt idx="41">
                  <c:v>29.901248991026012</c:v>
                </c:pt>
                <c:pt idx="42">
                  <c:v>29.19398786630537</c:v>
                </c:pt>
                <c:pt idx="43">
                  <c:v>28.50345575175723</c:v>
                </c:pt>
                <c:pt idx="44">
                  <c:v>27.829256952253466</c:v>
                </c:pt>
                <c:pt idx="45">
                  <c:v>27.171005132133928</c:v>
                </c:pt>
                <c:pt idx="46">
                  <c:v>26.52832309382474</c:v>
                </c:pt>
                <c:pt idx="47">
                  <c:v>25.900842561693057</c:v>
                </c:pt>
                <c:pt idx="48">
                  <c:v>25.288203971014344</c:v>
                </c:pt>
                <c:pt idx="49">
                  <c:v>24.690056261931286</c:v>
                </c:pt>
                <c:pt idx="50">
                  <c:v>24.106056678286127</c:v>
                </c:pt>
                <c:pt idx="51">
                  <c:v>23.53587057121144</c:v>
                </c:pt>
                <c:pt idx="52">
                  <c:v>22.979171207366466</c:v>
                </c:pt>
                <c:pt idx="53">
                  <c:v>22.435639581709363</c:v>
                </c:pt>
                <c:pt idx="54">
                  <c:v>21.904964234697985</c:v>
                </c:pt>
                <c:pt idx="55">
                  <c:v>21.38684107381438</c:v>
                </c:pt>
                <c:pt idx="56">
                  <c:v>20.88097319931098</c:v>
                </c:pt>
                <c:pt idx="57">
                  <c:v>20.387070734078225</c:v>
                </c:pt>
                <c:pt idx="58">
                  <c:v>19.904850657536574</c:v>
                </c:pt>
                <c:pt idx="59">
                  <c:v>19.434036643457407</c:v>
                </c:pt>
                <c:pt idx="60">
                  <c:v>18.97435890161997</c:v>
                </c:pt>
                <c:pt idx="61">
                  <c:v>18.525554023213708</c:v>
                </c:pt>
                <c:pt idx="62">
                  <c:v>18.08736482989729</c:v>
                </c:pt>
                <c:pt idx="63">
                  <c:v>17.659540226427886</c:v>
                </c:pt>
                <c:pt idx="64">
                  <c:v>17.241835056776235</c:v>
                </c:pt>
                <c:pt idx="65">
                  <c:v>16.83400996364507</c:v>
                </c:pt>
                <c:pt idx="66">
                  <c:v>16.435831251310372</c:v>
                </c:pt>
                <c:pt idx="67">
                  <c:v>16.047070751706855</c:v>
                </c:pt>
                <c:pt idx="68">
                  <c:v>15.667505693681015</c:v>
                </c:pt>
                <c:pt idx="69">
                  <c:v>15.296918575336713</c:v>
                </c:pt>
                <c:pt idx="70">
                  <c:v>14.935097039400219</c:v>
                </c:pt>
                <c:pt idx="71">
                  <c:v>14.581833751533269</c:v>
                </c:pt>
                <c:pt idx="72">
                  <c:v>14.236926281524443</c:v>
                </c:pt>
                <c:pt idx="73">
                  <c:v>13.900176987290685</c:v>
                </c:pt>
                <c:pt idx="74">
                  <c:v>13.571392901622643</c:v>
                </c:pt>
                <c:pt idx="75">
                  <c:v>13.25038562160875</c:v>
                </c:pt>
                <c:pt idx="76">
                  <c:v>12.936971200674906</c:v>
                </c:pt>
                <c:pt idx="77">
                  <c:v>12.630970043177642</c:v>
                </c:pt>
                <c:pt idx="78">
                  <c:v>12.332206801490594</c:v>
                </c:pt>
                <c:pt idx="79">
                  <c:v>12.04051027552516</c:v>
                </c:pt>
                <c:pt idx="80">
                  <c:v>11.755713314627839</c:v>
                </c:pt>
                <c:pt idx="81">
                  <c:v>11.477652721798009</c:v>
                </c:pt>
                <c:pt idx="82">
                  <c:v>11.206169160171266</c:v>
                </c:pt>
                <c:pt idx="83">
                  <c:v>10.941107061714739</c:v>
                </c:pt>
                <c:pt idx="84">
                  <c:v>10.682314538082045</c:v>
                </c:pt>
                <c:pt idx="85">
                  <c:v>10.429643293576806</c:v>
                </c:pt>
                <c:pt idx="86">
                  <c:v>10.182948540174898</c:v>
                </c:pt>
                <c:pt idx="87">
                  <c:v>9.94208891455665</c:v>
                </c:pt>
                <c:pt idx="88">
                  <c:v>9.706926397101537</c:v>
                </c:pt>
                <c:pt idx="89">
                  <c:v>9.477326232798871</c:v>
                </c:pt>
                <c:pt idx="90">
                  <c:v>9.253156854029259</c:v>
                </c:pt>
                <c:pt idx="91">
                  <c:v>9.034289805172493</c:v>
                </c:pt>
                <c:pt idx="92">
                  <c:v>8.820599668998714</c:v>
                </c:pt>
                <c:pt idx="93">
                  <c:v>8.611963994800663</c:v>
                </c:pt>
                <c:pt idx="94">
                  <c:v>8.408263228225849</c:v>
                </c:pt>
                <c:pt idx="95">
                  <c:v>8.2093806427684</c:v>
                </c:pt>
                <c:pt idx="96">
                  <c:v>8.015202272881352</c:v>
                </c:pt>
                <c:pt idx="97">
                  <c:v>7.825616848671052</c:v>
                </c:pt>
                <c:pt idx="98">
                  <c:v>7.640515732136257</c:v>
                </c:pt>
                <c:pt idx="99">
                  <c:v>7.459792854915367</c:v>
                </c:pt>
                <c:pt idx="100">
                  <c:v>7.2833446575061584</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layer'!$V$18:$V$118</c:f>
              <c:numCache>
                <c:ptCount val="101"/>
                <c:pt idx="0">
                  <c:v>109.13632038835155</c:v>
                </c:pt>
                <c:pt idx="1">
                  <c:v>106.55489388242522</c:v>
                </c:pt>
                <c:pt idx="2">
                  <c:v>104.0345264518075</c:v>
                </c:pt>
                <c:pt idx="3">
                  <c:v>101.57377385213627</c:v>
                </c:pt>
                <c:pt idx="4">
                  <c:v>99.17122600009361</c:v>
                </c:pt>
                <c:pt idx="5">
                  <c:v>96.82550616538703</c:v>
                </c:pt>
                <c:pt idx="6">
                  <c:v>94.53527018184234</c:v>
                </c:pt>
                <c:pt idx="7">
                  <c:v>92.29920567715742</c:v>
                </c:pt>
                <c:pt idx="8">
                  <c:v>90.1160313208742</c:v>
                </c:pt>
                <c:pt idx="9">
                  <c:v>87.98449609013886</c:v>
                </c:pt>
                <c:pt idx="10">
                  <c:v>85.90337855282908</c:v>
                </c:pt>
                <c:pt idx="11">
                  <c:v>83.87148616763771</c:v>
                </c:pt>
                <c:pt idx="12">
                  <c:v>81.88765460071161</c:v>
                </c:pt>
                <c:pt idx="13">
                  <c:v>79.95074705845423</c:v>
                </c:pt>
                <c:pt idx="14">
                  <c:v>78.05965363610964</c:v>
                </c:pt>
                <c:pt idx="15">
                  <c:v>76.21329068175451</c:v>
                </c:pt>
                <c:pt idx="16">
                  <c:v>74.41060017533401</c:v>
                </c:pt>
                <c:pt idx="17">
                  <c:v>72.65054912238503</c:v>
                </c:pt>
                <c:pt idx="18">
                  <c:v>70.9321289621004</c:v>
                </c:pt>
                <c:pt idx="19">
                  <c:v>69.25435498939375</c:v>
                </c:pt>
                <c:pt idx="20">
                  <c:v>67.61626579063481</c:v>
                </c:pt>
                <c:pt idx="21">
                  <c:v>66.01692269273124</c:v>
                </c:pt>
                <c:pt idx="22">
                  <c:v>64.45540922524133</c:v>
                </c:pt>
                <c:pt idx="23">
                  <c:v>62.93083059520969</c:v>
                </c:pt>
                <c:pt idx="24">
                  <c:v>61.442313174424704</c:v>
                </c:pt>
                <c:pt idx="25">
                  <c:v>59.98900399880387</c:v>
                </c:pt>
                <c:pt idx="26">
                  <c:v>58.57007027962048</c:v>
                </c:pt>
                <c:pt idx="27">
                  <c:v>57.18469892629127</c:v>
                </c:pt>
                <c:pt idx="28">
                  <c:v>55.83209608045169</c:v>
                </c:pt>
                <c:pt idx="29">
                  <c:v>54.51148666105179</c:v>
                </c:pt>
                <c:pt idx="30">
                  <c:v>53.22211392021208</c:v>
                </c:pt>
                <c:pt idx="31">
                  <c:v>51.963239009584896</c:v>
                </c:pt>
                <c:pt idx="32">
                  <c:v>50.734140556972555</c:v>
                </c:pt>
                <c:pt idx="33">
                  <c:v>49.53411425296002</c:v>
                </c:pt>
                <c:pt idx="34">
                  <c:v>48.36247244732497</c:v>
                </c:pt>
                <c:pt idx="35">
                  <c:v>47.218543754994045</c:v>
                </c:pt>
                <c:pt idx="36">
                  <c:v>46.10167267131957</c:v>
                </c:pt>
                <c:pt idx="37">
                  <c:v>45.01121919645617</c:v>
                </c:pt>
                <c:pt idx="38">
                  <c:v>43.946558468622115</c:v>
                </c:pt>
                <c:pt idx="39">
                  <c:v>42.90708040603526</c:v>
                </c:pt>
                <c:pt idx="40">
                  <c:v>41.89218935731824</c:v>
                </c:pt>
                <c:pt idx="41">
                  <c:v>40.901303760172816</c:v>
                </c:pt>
                <c:pt idx="42">
                  <c:v>39.93385580812766</c:v>
                </c:pt>
                <c:pt idx="43">
                  <c:v>38.98929112516861</c:v>
                </c:pt>
                <c:pt idx="44">
                  <c:v>38.06706844806495</c:v>
                </c:pt>
                <c:pt idx="45">
                  <c:v>37.16665931620975</c:v>
                </c:pt>
                <c:pt idx="46">
                  <c:v>36.28754776879645</c:v>
                </c:pt>
                <c:pt idx="47">
                  <c:v>35.42923004915821</c:v>
                </c:pt>
                <c:pt idx="48">
                  <c:v>34.591214316100555</c:v>
                </c:pt>
                <c:pt idx="49">
                  <c:v>33.773020362062034</c:v>
                </c:pt>
                <c:pt idx="50">
                  <c:v>32.974179337941145</c:v>
                </c:pt>
                <c:pt idx="51">
                  <c:v>32.194233484432104</c:v>
                </c:pt>
                <c:pt idx="52">
                  <c:v>31.432735869715337</c:v>
                </c:pt>
                <c:pt idx="53">
                  <c:v>30.6892501333525</c:v>
                </c:pt>
                <c:pt idx="54">
                  <c:v>29.96335023623911</c:v>
                </c:pt>
                <c:pt idx="55">
                  <c:v>29.254620216471665</c:v>
                </c:pt>
                <c:pt idx="56">
                  <c:v>28.562653950989365</c:v>
                </c:pt>
                <c:pt idx="57">
                  <c:v>27.88705492285359</c:v>
                </c:pt>
                <c:pt idx="58">
                  <c:v>27.22743599403215</c:v>
                </c:pt>
                <c:pt idx="59">
                  <c:v>26.583419183557854</c:v>
                </c:pt>
                <c:pt idx="60">
                  <c:v>25.954635450934305</c:v>
                </c:pt>
                <c:pt idx="61">
                  <c:v>25.340724484664932</c:v>
                </c:pt>
                <c:pt idx="62">
                  <c:v>24.741334495783907</c:v>
                </c:pt>
                <c:pt idx="63">
                  <c:v>24.156122016270782</c:v>
                </c:pt>
                <c:pt idx="64">
                  <c:v>23.58475170223326</c:v>
                </c:pt>
                <c:pt idx="65">
                  <c:v>23.026896141745308</c:v>
                </c:pt>
                <c:pt idx="66">
                  <c:v>22.48223566723056</c:v>
                </c:pt>
                <c:pt idx="67">
                  <c:v>21.95045817228337</c:v>
                </c:pt>
                <c:pt idx="68">
                  <c:v>21.43125893282278</c:v>
                </c:pt>
                <c:pt idx="69">
                  <c:v>20.92434043247664</c:v>
                </c:pt>
                <c:pt idx="70">
                  <c:v>20.429412192096034</c:v>
                </c:pt>
                <c:pt idx="71">
                  <c:v>19.946190603302206</c:v>
                </c:pt>
                <c:pt idx="72">
                  <c:v>19.474398765970676</c:v>
                </c:pt>
                <c:pt idx="73">
                  <c:v>19.013766329559324</c:v>
                </c:pt>
                <c:pt idx="74">
                  <c:v>18.56402933818966</c:v>
                </c:pt>
                <c:pt idx="75">
                  <c:v>18.124930079392293</c:v>
                </c:pt>
                <c:pt idx="76">
                  <c:v>17.696216936430233</c:v>
                </c:pt>
                <c:pt idx="77">
                  <c:v>17.277644244115063</c:v>
                </c:pt>
                <c:pt idx="78">
                  <c:v>16.868972148033617</c:v>
                </c:pt>
                <c:pt idx="79">
                  <c:v>16.469966467104364</c:v>
                </c:pt>
                <c:pt idx="80">
                  <c:v>16.08039855938481</c:v>
                </c:pt>
                <c:pt idx="81">
                  <c:v>15.700045191052945</c:v>
                </c:pt>
                <c:pt idx="82">
                  <c:v>15.328688408487723</c:v>
                </c:pt>
                <c:pt idx="83">
                  <c:v>14.96611541337528</c:v>
                </c:pt>
                <c:pt idx="84">
                  <c:v>14.61211844076924</c:v>
                </c:pt>
                <c:pt idx="85">
                  <c:v>14.266494640035322</c:v>
                </c:pt>
                <c:pt idx="86">
                  <c:v>13.929045958611995</c:v>
                </c:pt>
                <c:pt idx="87">
                  <c:v>13.599579028520543</c:v>
                </c:pt>
                <c:pt idx="88">
                  <c:v>13.277905055559573</c:v>
                </c:pt>
                <c:pt idx="89">
                  <c:v>12.96383971112037</c:v>
                </c:pt>
                <c:pt idx="90">
                  <c:v>12.657203026561245</c:v>
                </c:pt>
                <c:pt idx="91">
                  <c:v>12.35781929008021</c:v>
                </c:pt>
                <c:pt idx="92">
                  <c:v>12.06551694602697</c:v>
                </c:pt>
                <c:pt idx="93">
                  <c:v>11.780128496596511</c:v>
                </c:pt>
                <c:pt idx="94">
                  <c:v>11.501490405847962</c:v>
                </c:pt>
                <c:pt idx="95">
                  <c:v>11.229443005993694</c:v>
                </c:pt>
                <c:pt idx="96">
                  <c:v>10.963830405905018</c:v>
                </c:pt>
                <c:pt idx="97">
                  <c:v>10.704500401781981</c:v>
                </c:pt>
                <c:pt idx="98">
                  <c:v>10.451304389936157</c:v>
                </c:pt>
                <c:pt idx="99">
                  <c:v>10.20409728163635</c:v>
                </c:pt>
                <c:pt idx="100">
                  <c:v>9.962737419968533</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layer'!$W$18:$W$118</c:f>
              <c:numCache>
                <c:ptCount val="101"/>
                <c:pt idx="0">
                  <c:v>119.93405181599135</c:v>
                </c:pt>
                <c:pt idx="1">
                  <c:v>117.0972240833057</c:v>
                </c:pt>
                <c:pt idx="2">
                  <c:v>114.32749648993061</c:v>
                </c:pt>
                <c:pt idx="3">
                  <c:v>111.62328190082665</c:v>
                </c:pt>
                <c:pt idx="4">
                  <c:v>108.98303072182466</c:v>
                </c:pt>
                <c:pt idx="5">
                  <c:v>106.40523001166322</c:v>
                </c:pt>
                <c:pt idx="6">
                  <c:v>103.88840261502861</c:v>
                </c:pt>
                <c:pt idx="7">
                  <c:v>101.43110631610186</c:v>
                </c:pt>
                <c:pt idx="8">
                  <c:v>99.03193301212669</c:v>
                </c:pt>
                <c:pt idx="9">
                  <c:v>96.68950790652538</c:v>
                </c:pt>
                <c:pt idx="10">
                  <c:v>94.4024887211001</c:v>
                </c:pt>
                <c:pt idx="11">
                  <c:v>92.16956492686826</c:v>
                </c:pt>
                <c:pt idx="12">
                  <c:v>89.98945699309088</c:v>
                </c:pt>
                <c:pt idx="13">
                  <c:v>87.86091565406407</c:v>
                </c:pt>
                <c:pt idx="14">
                  <c:v>85.78272119325317</c:v>
                </c:pt>
                <c:pt idx="15">
                  <c:v>83.7536827443594</c:v>
                </c:pt>
                <c:pt idx="16">
                  <c:v>81.77263760891877</c:v>
                </c:pt>
                <c:pt idx="17">
                  <c:v>79.83845059004157</c:v>
                </c:pt>
                <c:pt idx="18">
                  <c:v>77.9500133419115</c:v>
                </c:pt>
                <c:pt idx="19">
                  <c:v>76.10624373467084</c:v>
                </c:pt>
                <c:pt idx="20">
                  <c:v>74.30608523432856</c:v>
                </c:pt>
                <c:pt idx="21">
                  <c:v>72.5485062973353</c:v>
                </c:pt>
                <c:pt idx="22">
                  <c:v>70.83249977947862</c:v>
                </c:pt>
                <c:pt idx="23">
                  <c:v>69.15708235876006</c:v>
                </c:pt>
                <c:pt idx="24">
                  <c:v>67.52129397192266</c:v>
                </c:pt>
                <c:pt idx="25">
                  <c:v>65.92419726430661</c:v>
                </c:pt>
                <c:pt idx="26">
                  <c:v>64.36487705271773</c:v>
                </c:pt>
                <c:pt idx="27">
                  <c:v>62.84243980100047</c:v>
                </c:pt>
                <c:pt idx="28">
                  <c:v>61.35601310801572</c:v>
                </c:pt>
                <c:pt idx="29">
                  <c:v>59.904745207729256</c:v>
                </c:pt>
                <c:pt idx="30">
                  <c:v>58.487804481124904</c:v>
                </c:pt>
                <c:pt idx="31">
                  <c:v>57.10437897966254</c:v>
                </c:pt>
                <c:pt idx="32">
                  <c:v>55.75367596000771</c:v>
                </c:pt>
                <c:pt idx="33">
                  <c:v>54.434921429766526</c:v>
                </c:pt>
                <c:pt idx="34">
                  <c:v>53.14735970396535</c:v>
                </c:pt>
                <c:pt idx="35">
                  <c:v>51.890252972021145</c:v>
                </c:pt>
                <c:pt idx="36">
                  <c:v>50.662880874954425</c:v>
                </c:pt>
                <c:pt idx="37">
                  <c:v>49.46454009260243</c:v>
                </c:pt>
                <c:pt idx="38">
                  <c:v>48.29454394059611</c:v>
                </c:pt>
                <c:pt idx="39">
                  <c:v>47.15222197686986</c:v>
                </c:pt>
                <c:pt idx="40">
                  <c:v>46.03691961747857</c:v>
                </c:pt>
                <c:pt idx="41">
                  <c:v>44.9479977615018</c:v>
                </c:pt>
                <c:pt idx="42">
                  <c:v>43.88483242482033</c:v>
                </c:pt>
                <c:pt idx="43">
                  <c:v>42.84681438255494</c:v>
                </c:pt>
                <c:pt idx="44">
                  <c:v>41.833348819962644</c:v>
                </c:pt>
                <c:pt idx="45">
                  <c:v>40.843854991590554</c:v>
                </c:pt>
                <c:pt idx="46">
                  <c:v>39.877765888491595</c:v>
                </c:pt>
                <c:pt idx="47">
                  <c:v>38.93452791331185</c:v>
                </c:pt>
                <c:pt idx="48">
                  <c:v>38.013600563063015</c:v>
                </c:pt>
                <c:pt idx="49">
                  <c:v>37.11445611939841</c:v>
                </c:pt>
                <c:pt idx="50">
                  <c:v>36.23657934621483</c:v>
                </c:pt>
                <c:pt idx="51">
                  <c:v>35.37946719440726</c:v>
                </c:pt>
                <c:pt idx="52">
                  <c:v>34.54262851360689</c:v>
                </c:pt>
                <c:pt idx="53">
                  <c:v>33.72558377073769</c:v>
                </c:pt>
                <c:pt idx="54">
                  <c:v>32.927864775229835</c:v>
                </c:pt>
                <c:pt idx="55">
                  <c:v>32.149014410732754</c:v>
                </c:pt>
                <c:pt idx="56">
                  <c:v>31.388586373174235</c:v>
                </c:pt>
                <c:pt idx="57">
                  <c:v>30.646144915014926</c:v>
                </c:pt>
                <c:pt idx="58">
                  <c:v>29.921264595552337</c:v>
                </c:pt>
                <c:pt idx="59">
                  <c:v>29.21353003713087</c:v>
                </c:pt>
                <c:pt idx="60">
                  <c:v>28.522535687118186</c:v>
                </c:pt>
                <c:pt idx="61">
                  <c:v>27.84788558551173</c:v>
                </c:pt>
                <c:pt idx="62">
                  <c:v>27.189193138042</c:v>
                </c:pt>
                <c:pt idx="63">
                  <c:v>26.546080894642756</c:v>
                </c:pt>
                <c:pt idx="64">
                  <c:v>25.91818033316103</c:v>
                </c:pt>
                <c:pt idx="65">
                  <c:v>25.305131648183174</c:v>
                </c:pt>
                <c:pt idx="66">
                  <c:v>24.70658354485582</c:v>
                </c:pt>
                <c:pt idx="67">
                  <c:v>24.122193037583582</c:v>
                </c:pt>
                <c:pt idx="68">
                  <c:v>23.55162525348834</c:v>
                </c:pt>
                <c:pt idx="69">
                  <c:v>22.994553240517234</c:v>
                </c:pt>
                <c:pt idx="70">
                  <c:v>22.450657780089557</c:v>
                </c:pt>
                <c:pt idx="71">
                  <c:v>21.91962720417516</c:v>
                </c:pt>
                <c:pt idx="72">
                  <c:v>21.401157216699563</c:v>
                </c:pt>
                <c:pt idx="73">
                  <c:v>20.894950719173355</c:v>
                </c:pt>
                <c:pt idx="74">
                  <c:v>20.400717640446114</c:v>
                </c:pt>
                <c:pt idx="75">
                  <c:v>19.918174770487052</c:v>
                </c:pt>
                <c:pt idx="76">
                  <c:v>19.44704559809747</c:v>
                </c:pt>
                <c:pt idx="77">
                  <c:v>18.98706015246168</c:v>
                </c:pt>
                <c:pt idx="78">
                  <c:v>18.537954848445825</c:v>
                </c:pt>
                <c:pt idx="79">
                  <c:v>18.09947233555591</c:v>
                </c:pt>
                <c:pt idx="80">
                  <c:v>17.671361350468388</c:v>
                </c:pt>
                <c:pt idx="81">
                  <c:v>17.253376573048957</c:v>
                </c:pt>
                <c:pt idx="82">
                  <c:v>16.845278485776895</c:v>
                </c:pt>
                <c:pt idx="83">
                  <c:v>16.446833236494545</c:v>
                </c:pt>
                <c:pt idx="84">
                  <c:v>16.05781250440316</c:v>
                </c:pt>
                <c:pt idx="85">
                  <c:v>15.677993369228377</c:v>
                </c:pt>
                <c:pt idx="86">
                  <c:v>15.307158183480416</c:v>
                </c:pt>
                <c:pt idx="87">
                  <c:v>14.945094447735654</c:v>
                </c:pt>
                <c:pt idx="88">
                  <c:v>14.591594688868263</c:v>
                </c:pt>
                <c:pt idx="89">
                  <c:v>14.246456341161984</c:v>
                </c:pt>
                <c:pt idx="90">
                  <c:v>13.909481630234097</c:v>
                </c:pt>
                <c:pt idx="91">
                  <c:v>13.580477459704872</c:v>
                </c:pt>
                <c:pt idx="92">
                  <c:v>13.259255300547684</c:v>
                </c:pt>
                <c:pt idx="93">
                  <c:v>12.94563108305637</c:v>
                </c:pt>
                <c:pt idx="94">
                  <c:v>12.639425091367903</c:v>
                </c:pt>
                <c:pt idx="95">
                  <c:v>12.340461860479921</c:v>
                </c:pt>
                <c:pt idx="96">
                  <c:v>12.048570075704157</c:v>
                </c:pt>
                <c:pt idx="97">
                  <c:v>11.763582474498087</c:v>
                </c:pt>
                <c:pt idx="98">
                  <c:v>11.485335750618612</c:v>
                </c:pt>
                <c:pt idx="99">
                  <c:v>11.213670460542781</c:v>
                </c:pt>
                <c:pt idx="100">
                  <c:v>10.948430932102</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layer'!$X$18:$X$118</c:f>
              <c:numCache>
                <c:ptCount val="101"/>
                <c:pt idx="0">
                  <c:v>123.9063152195108</c:v>
                </c:pt>
                <c:pt idx="1">
                  <c:v>120.97553062625043</c:v>
                </c:pt>
                <c:pt idx="2">
                  <c:v>118.11406855554974</c:v>
                </c:pt>
                <c:pt idx="3">
                  <c:v>115.32028930582678</c:v>
                </c:pt>
                <c:pt idx="4">
                  <c:v>112.5925919597384</c:v>
                </c:pt>
                <c:pt idx="5">
                  <c:v>109.92941346680806</c:v>
                </c:pt>
                <c:pt idx="6">
                  <c:v>107.32922774775167</c:v>
                </c:pt>
                <c:pt idx="7">
                  <c:v>104.79054481998989</c:v>
                </c:pt>
                <c:pt idx="8">
                  <c:v>102.31190994384417</c:v>
                </c:pt>
                <c:pt idx="9">
                  <c:v>99.89190278892845</c:v>
                </c:pt>
                <c:pt idx="10">
                  <c:v>97.52913662025817</c:v>
                </c:pt>
                <c:pt idx="11">
                  <c:v>95.2222575036106</c:v>
                </c:pt>
                <c:pt idx="12">
                  <c:v>92.96994352968082</c:v>
                </c:pt>
                <c:pt idx="13">
                  <c:v>90.7709040565889</c:v>
                </c:pt>
                <c:pt idx="14">
                  <c:v>88.62387897030442</c:v>
                </c:pt>
                <c:pt idx="15">
                  <c:v>86.52763796256406</c:v>
                </c:pt>
                <c:pt idx="16">
                  <c:v>84.48097982586917</c:v>
                </c:pt>
                <c:pt idx="17">
                  <c:v>82.48273176515845</c:v>
                </c:pt>
                <c:pt idx="18">
                  <c:v>80.5317487257622</c:v>
                </c:pt>
                <c:pt idx="19">
                  <c:v>78.62691273725227</c:v>
                </c:pt>
                <c:pt idx="20">
                  <c:v>76.76713227281246</c:v>
                </c:pt>
                <c:pt idx="21">
                  <c:v>74.95134162376158</c:v>
                </c:pt>
                <c:pt idx="22">
                  <c:v>73.17850028887113</c:v>
                </c:pt>
                <c:pt idx="23">
                  <c:v>71.44759237812768</c:v>
                </c:pt>
                <c:pt idx="24">
                  <c:v>69.75762603059813</c:v>
                </c:pt>
                <c:pt idx="25">
                  <c:v>68.10763284606428</c:v>
                </c:pt>
                <c:pt idx="26">
                  <c:v>66.49666733010123</c:v>
                </c:pt>
                <c:pt idx="27">
                  <c:v>64.92380635228132</c:v>
                </c:pt>
                <c:pt idx="28">
                  <c:v>63.388148617193394</c:v>
                </c:pt>
                <c:pt idx="29">
                  <c:v>61.88881414797407</c:v>
                </c:pt>
                <c:pt idx="30">
                  <c:v>60.42494378205525</c:v>
                </c:pt>
                <c:pt idx="31">
                  <c:v>58.99569867883887</c:v>
                </c:pt>
                <c:pt idx="32">
                  <c:v>57.60025983901655</c:v>
                </c:pt>
                <c:pt idx="33">
                  <c:v>56.2378276352591</c:v>
                </c:pt>
                <c:pt idx="34">
                  <c:v>54.90762135400657</c:v>
                </c:pt>
                <c:pt idx="35">
                  <c:v>53.60887874809655</c:v>
                </c:pt>
                <c:pt idx="36">
                  <c:v>52.34085559997421</c:v>
                </c:pt>
                <c:pt idx="37">
                  <c:v>51.102825295233814</c:v>
                </c:pt>
                <c:pt idx="38">
                  <c:v>49.894078406247445</c:v>
                </c:pt>
                <c:pt idx="39">
                  <c:v>48.713922285642155</c:v>
                </c:pt>
                <c:pt idx="40">
                  <c:v>47.561680669392715</c:v>
                </c:pt>
                <c:pt idx="41">
                  <c:v>46.43669328930253</c:v>
                </c:pt>
                <c:pt idx="42">
                  <c:v>45.338315494650665</c:v>
                </c:pt>
                <c:pt idx="43">
                  <c:v>44.26591788278806</c:v>
                </c:pt>
                <c:pt idx="44">
                  <c:v>43.21888593847134</c:v>
                </c:pt>
                <c:pt idx="45">
                  <c:v>42.19661968172768</c:v>
                </c:pt>
                <c:pt idx="46">
                  <c:v>41.19853332404863</c:v>
                </c:pt>
                <c:pt idx="47">
                  <c:v>40.22405493271614</c:v>
                </c:pt>
                <c:pt idx="48">
                  <c:v>39.27262610306839</c:v>
                </c:pt>
                <c:pt idx="49">
                  <c:v>38.34370163851759</c:v>
                </c:pt>
                <c:pt idx="50">
                  <c:v>37.436749238136265</c:v>
                </c:pt>
                <c:pt idx="51">
                  <c:v>36.55124919163336</c:v>
                </c:pt>
                <c:pt idx="52">
                  <c:v>35.6866940815449</c:v>
                </c:pt>
                <c:pt idx="53">
                  <c:v>34.84258849246901</c:v>
                </c:pt>
                <c:pt idx="54">
                  <c:v>34.01844872717835</c:v>
                </c:pt>
                <c:pt idx="55">
                  <c:v>33.21380252944739</c:v>
                </c:pt>
                <c:pt idx="56">
                  <c:v>32.42818881343587</c:v>
                </c:pt>
                <c:pt idx="57">
                  <c:v>31.661157399472955</c:v>
                </c:pt>
                <c:pt idx="58">
                  <c:v>30.91226875609123</c:v>
                </c:pt>
                <c:pt idx="59">
                  <c:v>30.181093748162258</c:v>
                </c:pt>
                <c:pt idx="60">
                  <c:v>29.467213390989524</c:v>
                </c:pt>
                <c:pt idx="61">
                  <c:v>28.770218610218027</c:v>
                </c:pt>
                <c:pt idx="62">
                  <c:v>28.089710007422596</c:v>
                </c:pt>
                <c:pt idx="63">
                  <c:v>27.425297631240962</c:v>
                </c:pt>
                <c:pt idx="64">
                  <c:v>26.77660075392018</c:v>
                </c:pt>
                <c:pt idx="65">
                  <c:v>26.143247653148475</c:v>
                </c:pt>
                <c:pt idx="66">
                  <c:v>25.524875399047485</c:v>
                </c:pt>
                <c:pt idx="67">
                  <c:v>24.921129646202758</c:v>
                </c:pt>
                <c:pt idx="68">
                  <c:v>24.331664430613536</c:v>
                </c:pt>
                <c:pt idx="69">
                  <c:v>23.75614197144517</c:v>
                </c:pt>
                <c:pt idx="70">
                  <c:v>23.19423247747086</c:v>
                </c:pt>
                <c:pt idx="71">
                  <c:v>22.645613958091573</c:v>
                </c:pt>
                <c:pt idx="72">
                  <c:v>22.109972038826058</c:v>
                </c:pt>
                <c:pt idx="73">
                  <c:v>21.586999781165005</c:v>
                </c:pt>
                <c:pt idx="74">
                  <c:v>21.076397506686344</c:v>
                </c:pt>
                <c:pt idx="75">
                  <c:v>20.57787262533065</c:v>
                </c:pt>
                <c:pt idx="76">
                  <c:v>20.09113946773856</c:v>
                </c:pt>
                <c:pt idx="77">
                  <c:v>19.615919121553805</c:v>
                </c:pt>
                <c:pt idx="78">
                  <c:v>19.151939271598273</c:v>
                </c:pt>
                <c:pt idx="79">
                  <c:v>18.698934043827446</c:v>
                </c:pt>
                <c:pt idx="80">
                  <c:v>18.256643852976772</c:v>
                </c:pt>
                <c:pt idx="81">
                  <c:v>17.824815253811714</c:v>
                </c:pt>
                <c:pt idx="82">
                  <c:v>17.40320079589619</c:v>
                </c:pt>
                <c:pt idx="83">
                  <c:v>16.991558881796255</c:v>
                </c:pt>
                <c:pt idx="84">
                  <c:v>16.589653628637677</c:v>
                </c:pt>
                <c:pt idx="85">
                  <c:v>16.197254732938116</c:v>
                </c:pt>
                <c:pt idx="86">
                  <c:v>15.814137338636545</c:v>
                </c:pt>
                <c:pt idx="87">
                  <c:v>15.440081908244068</c:v>
                </c:pt>
                <c:pt idx="88">
                  <c:v>15.07487409704258</c:v>
                </c:pt>
                <c:pt idx="89">
                  <c:v>14.718304630258892</c:v>
                </c:pt>
                <c:pt idx="90">
                  <c:v>14.37016918314422</c:v>
                </c:pt>
                <c:pt idx="91">
                  <c:v>14.03026826389009</c:v>
                </c:pt>
                <c:pt idx="92">
                  <c:v>13.69840709931368</c:v>
                </c:pt>
                <c:pt idx="93">
                  <c:v>13.374395523247092</c:v>
                </c:pt>
                <c:pt idx="94">
                  <c:v>13.058047867566579</c:v>
                </c:pt>
                <c:pt idx="95">
                  <c:v>12.749182855799251</c:v>
                </c:pt>
                <c:pt idx="96">
                  <c:v>12.44762349924636</c:v>
                </c:pt>
                <c:pt idx="97">
                  <c:v>12.15319699556358</c:v>
                </c:pt>
                <c:pt idx="98">
                  <c:v>11.86573462974022</c:v>
                </c:pt>
                <c:pt idx="99">
                  <c:v>11.585071677420556</c:v>
                </c:pt>
                <c:pt idx="100">
                  <c:v>11.311047310511976</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layer'!$Y$18:$Y$118</c:f>
              <c:numCache>
                <c:ptCount val="101"/>
                <c:pt idx="0">
                  <c:v>125.36762926058331</c:v>
                </c:pt>
                <c:pt idx="1">
                  <c:v>122.4022798699605</c:v>
                </c:pt>
                <c:pt idx="2">
                  <c:v>119.5070705710051</c:v>
                </c:pt>
                <c:pt idx="3">
                  <c:v>116.6803423239849</c:v>
                </c:pt>
                <c:pt idx="4">
                  <c:v>113.92047533081622</c:v>
                </c:pt>
                <c:pt idx="5">
                  <c:v>111.22588810687239</c:v>
                </c:pt>
                <c:pt idx="6">
                  <c:v>108.59503657474649</c:v>
                </c:pt>
                <c:pt idx="7">
                  <c:v>106.02641317945003</c:v>
                </c:pt>
                <c:pt idx="8">
                  <c:v>103.51854602453962</c:v>
                </c:pt>
                <c:pt idx="9">
                  <c:v>101.06999802867718</c:v>
                </c:pt>
                <c:pt idx="10">
                  <c:v>98.6793661021403</c:v>
                </c:pt>
                <c:pt idx="11">
                  <c:v>96.3452803428108</c:v>
                </c:pt>
                <c:pt idx="12">
                  <c:v>94.06640325118055</c:v>
                </c:pt>
                <c:pt idx="13">
                  <c:v>91.84142896392513</c:v>
                </c:pt>
                <c:pt idx="14">
                  <c:v>89.66908250560593</c:v>
                </c:pt>
                <c:pt idx="15">
                  <c:v>87.54811905807179</c:v>
                </c:pt>
                <c:pt idx="16">
                  <c:v>85.47732324714191</c:v>
                </c:pt>
                <c:pt idx="17">
                  <c:v>83.45550844616062</c:v>
                </c:pt>
                <c:pt idx="18">
                  <c:v>81.48151609602574</c:v>
                </c:pt>
                <c:pt idx="19">
                  <c:v>79.55421504130011</c:v>
                </c:pt>
                <c:pt idx="20">
                  <c:v>77.67250088202655</c:v>
                </c:pt>
                <c:pt idx="21">
                  <c:v>75.83529534087428</c:v>
                </c:pt>
                <c:pt idx="22">
                  <c:v>74.04154564525436</c:v>
                </c:pt>
                <c:pt idx="23">
                  <c:v>72.29022392405024</c:v>
                </c:pt>
                <c:pt idx="24">
                  <c:v>70.58032661861745</c:v>
                </c:pt>
                <c:pt idx="25">
                  <c:v>68.91087390771513</c:v>
                </c:pt>
                <c:pt idx="26">
                  <c:v>67.28090914603979</c:v>
                </c:pt>
                <c:pt idx="27">
                  <c:v>65.68949831603945</c:v>
                </c:pt>
                <c:pt idx="28">
                  <c:v>64.13572949269432</c:v>
                </c:pt>
                <c:pt idx="29">
                  <c:v>62.618712320956945</c:v>
                </c:pt>
                <c:pt idx="30">
                  <c:v>61.13757750555275</c:v>
                </c:pt>
                <c:pt idx="31">
                  <c:v>59.691476312848394</c:v>
                </c:pt>
                <c:pt idx="32">
                  <c:v>58.27958008450252</c:v>
                </c:pt>
                <c:pt idx="33">
                  <c:v>56.901079762620235</c:v>
                </c:pt>
                <c:pt idx="34">
                  <c:v>55.55518542613925</c:v>
                </c:pt>
                <c:pt idx="35">
                  <c:v>54.24112583818201</c:v>
                </c:pt>
                <c:pt idx="36">
                  <c:v>52.9581480041143</c:v>
                </c:pt>
                <c:pt idx="37">
                  <c:v>51.7055167400573</c:v>
                </c:pt>
                <c:pt idx="38">
                  <c:v>50.48251425160573</c:v>
                </c:pt>
                <c:pt idx="39">
                  <c:v>49.288439722510574</c:v>
                </c:pt>
                <c:pt idx="40">
                  <c:v>48.12260891309087</c:v>
                </c:pt>
                <c:pt idx="41">
                  <c:v>46.984353768144295</c:v>
                </c:pt>
                <c:pt idx="42">
                  <c:v>45.873022034132</c:v>
                </c:pt>
                <c:pt idx="43">
                  <c:v>44.78797688541826</c:v>
                </c:pt>
                <c:pt idx="44">
                  <c:v>43.72859655935061</c:v>
                </c:pt>
                <c:pt idx="45">
                  <c:v>42.69427399997179</c:v>
                </c:pt>
                <c:pt idx="46">
                  <c:v>41.68441651015879</c:v>
                </c:pt>
                <c:pt idx="47">
                  <c:v>40.69844541199007</c:v>
                </c:pt>
                <c:pt idx="48">
                  <c:v>39.735795715146146</c:v>
                </c:pt>
                <c:pt idx="49">
                  <c:v>38.795915793153654</c:v>
                </c:pt>
                <c:pt idx="50">
                  <c:v>37.87826706728712</c:v>
                </c:pt>
                <c:pt idx="51">
                  <c:v>36.982323697947656</c:v>
                </c:pt>
                <c:pt idx="52">
                  <c:v>36.10757228334142</c:v>
                </c:pt>
                <c:pt idx="53">
                  <c:v>35.25351156528539</c:v>
                </c:pt>
                <c:pt idx="54">
                  <c:v>34.419652141971724</c:v>
                </c:pt>
                <c:pt idx="55">
                  <c:v>33.60551618752613</c:v>
                </c:pt>
                <c:pt idx="56">
                  <c:v>32.810637178199784</c:v>
                </c:pt>
                <c:pt idx="57">
                  <c:v>32.03455962503742</c:v>
                </c:pt>
                <c:pt idx="58">
                  <c:v>31.276838812868853</c:v>
                </c:pt>
                <c:pt idx="59">
                  <c:v>30.53704054547425</c:v>
                </c:pt>
                <c:pt idx="60">
                  <c:v>29.814740896776836</c:v>
                </c:pt>
                <c:pt idx="61">
                  <c:v>29.10952596792095</c:v>
                </c:pt>
                <c:pt idx="62">
                  <c:v>28.420991650095786</c:v>
                </c:pt>
                <c:pt idx="63">
                  <c:v>27.748743392969292</c:v>
                </c:pt>
                <c:pt idx="64">
                  <c:v>27.092395978599214</c:v>
                </c:pt>
                <c:pt idx="65">
                  <c:v>26.45157330069195</c:v>
                </c:pt>
                <c:pt idx="66">
                  <c:v>25.825908149082657</c:v>
                </c:pt>
                <c:pt idx="67">
                  <c:v>25.21504199931299</c:v>
                </c:pt>
                <c:pt idx="68">
                  <c:v>24.618624807186183</c:v>
                </c:pt>
                <c:pt idx="69">
                  <c:v>24.03631480818141</c:v>
                </c:pt>
                <c:pt idx="70">
                  <c:v>23.467778321612716</c:v>
                </c:pt>
                <c:pt idx="71">
                  <c:v>22.912689559420212</c:v>
                </c:pt>
                <c:pt idx="72">
                  <c:v>22.37073043948399</c:v>
                </c:pt>
                <c:pt idx="73">
                  <c:v>21.841590403353717</c:v>
                </c:pt>
                <c:pt idx="74">
                  <c:v>21.324966238289598</c:v>
                </c:pt>
                <c:pt idx="75">
                  <c:v>20.82056190351251</c:v>
                </c:pt>
                <c:pt idx="76">
                  <c:v>20.328088360564077</c:v>
                </c:pt>
                <c:pt idx="77">
                  <c:v>19.847263407679065</c:v>
                </c:pt>
                <c:pt idx="78">
                  <c:v>19.377811518075568</c:v>
                </c:pt>
                <c:pt idx="79">
                  <c:v>18.91946368207006</c:v>
                </c:pt>
                <c:pt idx="80">
                  <c:v>18.47195725292698</c:v>
                </c:pt>
                <c:pt idx="81">
                  <c:v>18.035035796354464</c:v>
                </c:pt>
                <c:pt idx="82">
                  <c:v>17.608448943559956</c:v>
                </c:pt>
                <c:pt idx="83">
                  <c:v>17.191952247781604</c:v>
                </c:pt>
                <c:pt idx="84">
                  <c:v>16.785307044213063</c:v>
                </c:pt>
                <c:pt idx="85">
                  <c:v>16.38828031324158</c:v>
                </c:pt>
                <c:pt idx="86">
                  <c:v>16.000644546920952</c:v>
                </c:pt>
                <c:pt idx="87">
                  <c:v>15.622177618602775</c:v>
                </c:pt>
                <c:pt idx="88">
                  <c:v>15.252662655651413</c:v>
                </c:pt>
                <c:pt idx="89">
                  <c:v>14.891887915169564</c:v>
                </c:pt>
                <c:pt idx="90">
                  <c:v>14.539646662663436</c:v>
                </c:pt>
                <c:pt idx="91">
                  <c:v>14.195737053577803</c:v>
                </c:pt>
                <c:pt idx="92">
                  <c:v>13.85996201763315</c:v>
                </c:pt>
                <c:pt idx="93">
                  <c:v>13.532129145898642</c:v>
                </c:pt>
                <c:pt idx="94">
                  <c:v>13.212050580536188</c:v>
                </c:pt>
                <c:pt idx="95">
                  <c:v>12.899542907152362</c:v>
                </c:pt>
                <c:pt idx="96">
                  <c:v>12.594427049696616</c:v>
                </c:pt>
                <c:pt idx="97">
                  <c:v>12.296528167845434</c:v>
                </c:pt>
                <c:pt idx="98">
                  <c:v>12.00567555681372</c:v>
                </c:pt>
                <c:pt idx="99">
                  <c:v>11.721702549535944</c:v>
                </c:pt>
                <c:pt idx="100">
                  <c:v>11.44444642116105</c:v>
                </c:pt>
              </c:numCache>
            </c:numRef>
          </c:yVal>
          <c:smooth val="0"/>
        </c:ser>
        <c:axId val="10000185"/>
        <c:axId val="22892802"/>
      </c:scatterChart>
      <c:valAx>
        <c:axId val="10000185"/>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892802"/>
        <c:crossesAt val="1E-05"/>
        <c:crossBetween val="midCat"/>
        <c:dispUnits/>
      </c:valAx>
      <c:valAx>
        <c:axId val="22892802"/>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conductivity (Siemen-squares)</a:t>
                </a:r>
              </a:p>
            </c:rich>
          </c:tx>
          <c:layout>
            <c:manualLayout>
              <c:xMode val="factor"/>
              <c:yMode val="factor"/>
              <c:x val="-0.025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00185"/>
        <c:crosses val="autoZero"/>
        <c:crossBetween val="midCat"/>
        <c:dispUnits/>
      </c:valAx>
      <c:spPr>
        <a:noFill/>
        <a:ln w="12700">
          <a:solidFill>
            <a:srgbClr val="808080"/>
          </a:solidFill>
        </a:ln>
      </c:spPr>
    </c:plotArea>
    <c:legend>
      <c:legendPos val="r"/>
      <c:layout>
        <c:manualLayout>
          <c:xMode val="edge"/>
          <c:yMode val="edge"/>
          <c:x val="0.49175"/>
          <c:y val="0.253"/>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Surface resistivity versus skin depths</a:t>
            </a:r>
          </a:p>
        </c:rich>
      </c:tx>
      <c:layout>
        <c:manualLayout>
          <c:xMode val="factor"/>
          <c:yMode val="factor"/>
          <c:x val="0.001"/>
          <c:y val="0"/>
        </c:manualLayout>
      </c:layout>
      <c:spPr>
        <a:noFill/>
        <a:ln>
          <a:noFill/>
        </a:ln>
      </c:spPr>
    </c:title>
    <c:plotArea>
      <c:layout>
        <c:manualLayout>
          <c:xMode val="edge"/>
          <c:yMode val="edge"/>
          <c:x val="0.05525"/>
          <c:y val="0.12"/>
          <c:w val="0.866"/>
          <c:h val="0.7985"/>
        </c:manualLayout>
      </c:layout>
      <c:scatterChart>
        <c:scatterStyle val="lineMarker"/>
        <c:varyColors val="0"/>
        <c:ser>
          <c:idx val="0"/>
          <c:order val="0"/>
          <c:tx>
            <c:v>1 skin depth</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layer'!$AA$18:$AA$118</c:f>
              <c:numCache>
                <c:ptCount val="101"/>
                <c:pt idx="0">
                  <c:v>0.012533677480640444</c:v>
                </c:pt>
                <c:pt idx="1">
                  <c:v>0.012837321603274155</c:v>
                </c:pt>
                <c:pt idx="2">
                  <c:v>0.01314832188720629</c:v>
                </c:pt>
                <c:pt idx="3">
                  <c:v>0.01346685654470909</c:v>
                </c:pt>
                <c:pt idx="4">
                  <c:v>0.013793108105471552</c:v>
                </c:pt>
                <c:pt idx="5">
                  <c:v>0.014127263521194264</c:v>
                </c:pt>
                <c:pt idx="6">
                  <c:v>0.014469514272718234</c:v>
                </c:pt>
                <c:pt idx="7">
                  <c:v>0.014820056479748999</c:v>
                </c:pt>
                <c:pt idx="8">
                  <c:v>0.01517909101323896</c:v>
                </c:pt>
                <c:pt idx="9">
                  <c:v>0.015546823610492345</c:v>
                </c:pt>
                <c:pt idx="10">
                  <c:v>0.01592346499305869</c:v>
                </c:pt>
                <c:pt idx="11">
                  <c:v>0.016309230987482447</c:v>
                </c:pt>
                <c:pt idx="12">
                  <c:v>0.01670434264897795</c:v>
                </c:pt>
                <c:pt idx="13">
                  <c:v>0.017109026388100506</c:v>
                </c:pt>
                <c:pt idx="14">
                  <c:v>0.01752351410048628</c:v>
                </c:pt>
                <c:pt idx="15">
                  <c:v>0.017948043299735292</c:v>
                </c:pt>
                <c:pt idx="16">
                  <c:v>0.018382857253513643</c:v>
                </c:pt>
                <c:pt idx="17">
                  <c:v>0.018828205122953055</c:v>
                </c:pt>
                <c:pt idx="18">
                  <c:v>0.019284342105427444</c:v>
                </c:pt>
                <c:pt idx="19">
                  <c:v>0.01975152958078856</c:v>
                </c:pt>
                <c:pt idx="20">
                  <c:v>0.020230035261144225</c:v>
                </c:pt>
                <c:pt idx="21">
                  <c:v>0.02072013334426526</c:v>
                </c:pt>
                <c:pt idx="22">
                  <c:v>0.02122210467070882</c:v>
                </c:pt>
                <c:pt idx="23">
                  <c:v>0.021736236884748277</c:v>
                </c:pt>
                <c:pt idx="24">
                  <c:v>0.022262824599201786</c:v>
                </c:pt>
                <c:pt idx="25">
                  <c:v>0.02280216956425409</c:v>
                </c:pt>
                <c:pt idx="26">
                  <c:v>0.023354580840368178</c:v>
                </c:pt>
                <c:pt idx="27">
                  <c:v>0.023920374975386037</c:v>
                </c:pt>
                <c:pt idx="28">
                  <c:v>0.02449987618591976</c:v>
                </c:pt>
                <c:pt idx="29">
                  <c:v>0.025093416543137247</c:v>
                </c:pt>
                <c:pt idx="30">
                  <c:v>0.025701336163048663</c:v>
                </c:pt>
                <c:pt idx="31">
                  <c:v>0.026323983401402858</c:v>
                </c:pt>
                <c:pt idx="32">
                  <c:v>0.02696171505330547</c:v>
                </c:pt>
                <c:pt idx="33">
                  <c:v>0.02761489655767291</c:v>
                </c:pt>
                <c:pt idx="34">
                  <c:v>0.02828390220663962</c:v>
                </c:pt>
                <c:pt idx="35">
                  <c:v>0.028969115360038385</c:v>
                </c:pt>
                <c:pt idx="36">
                  <c:v>0.02967092866507677</c:v>
                </c:pt>
                <c:pt idx="37">
                  <c:v>0.030389744281335496</c:v>
                </c:pt>
                <c:pt idx="38">
                  <c:v>0.0311259741112176</c:v>
                </c:pt>
                <c:pt idx="39">
                  <c:v>0.03188004003598059</c:v>
                </c:pt>
                <c:pt idx="40">
                  <c:v>0.03265237415748681</c:v>
                </c:pt>
                <c:pt idx="41">
                  <c:v>0.033443419045810455</c:v>
                </c:pt>
                <c:pt idx="42">
                  <c:v>0.03425362799284312</c:v>
                </c:pt>
                <c:pt idx="43">
                  <c:v>0.03508346527204338</c:v>
                </c:pt>
                <c:pt idx="44">
                  <c:v>0.035933406404479125</c:v>
                </c:pt>
                <c:pt idx="45">
                  <c:v>0.036803938431314964</c:v>
                </c:pt>
                <c:pt idx="46">
                  <c:v>0.03769556019290115</c:v>
                </c:pt>
                <c:pt idx="47">
                  <c:v>0.03860878261462368</c:v>
                </c:pt>
                <c:pt idx="48">
                  <c:v>0.03954412899967955</c:v>
                </c:pt>
                <c:pt idx="49">
                  <c:v>0.04050213532894472</c:v>
                </c:pt>
                <c:pt idx="50">
                  <c:v>0.04148335056810699</c:v>
                </c:pt>
                <c:pt idx="51">
                  <c:v>0.04248833698223927</c:v>
                </c:pt>
                <c:pt idx="52">
                  <c:v>0.04351767045799409</c:v>
                </c:pt>
                <c:pt idx="53">
                  <c:v>0.044571940833603385</c:v>
                </c:pt>
                <c:pt idx="54">
                  <c:v>0.04565175223687314</c:v>
                </c:pt>
                <c:pt idx="55">
                  <c:v>0.0467577234313664</c:v>
                </c:pt>
                <c:pt idx="56">
                  <c:v>0.04789048817097268</c:v>
                </c:pt>
                <c:pt idx="57">
                  <c:v>0.04905069556306779</c:v>
                </c:pt>
                <c:pt idx="58">
                  <c:v>0.0502390104404712</c:v>
                </c:pt>
                <c:pt idx="59">
                  <c:v>0.051456113742414725</c:v>
                </c:pt>
                <c:pt idx="60">
                  <c:v>0.05270270290474074</c:v>
                </c:pt>
                <c:pt idx="61">
                  <c:v>0.05397949225955326</c:v>
                </c:pt>
                <c:pt idx="62">
                  <c:v>0.0552872134445512</c:v>
                </c:pt>
                <c:pt idx="63">
                  <c:v>0.056626615822278216</c:v>
                </c:pt>
                <c:pt idx="64">
                  <c:v>0.057998466909529374</c:v>
                </c:pt>
                <c:pt idx="65">
                  <c:v>0.05940355281716074</c:v>
                </c:pt>
                <c:pt idx="66">
                  <c:v>0.06084267870055392</c:v>
                </c:pt>
                <c:pt idx="67">
                  <c:v>0.06231666922099378</c:v>
                </c:pt>
                <c:pt idx="68">
                  <c:v>0.06382636901822336</c:v>
                </c:pt>
                <c:pt idx="69">
                  <c:v>0.0653726431944473</c:v>
                </c:pt>
                <c:pt idx="70">
                  <c:v>0.0669563778100607</c:v>
                </c:pt>
                <c:pt idx="71">
                  <c:v>0.06857848039138773</c:v>
                </c:pt>
                <c:pt idx="72">
                  <c:v>0.07023988045072066</c:v>
                </c:pt>
                <c:pt idx="73">
                  <c:v>0.07194153001895785</c:v>
                </c:pt>
                <c:pt idx="74">
                  <c:v>0.07368440419114508</c:v>
                </c:pt>
                <c:pt idx="75">
                  <c:v>0.07546950168523385</c:v>
                </c:pt>
                <c:pt idx="76">
                  <c:v>0.07729784541437576</c:v>
                </c:pt>
                <c:pt idx="77">
                  <c:v>0.07917048307308189</c:v>
                </c:pt>
                <c:pt idx="78">
                  <c:v>0.08108848773758237</c:v>
                </c:pt>
                <c:pt idx="79">
                  <c:v>0.0830529584807305</c:v>
                </c:pt>
                <c:pt idx="80">
                  <c:v>0.08506502100180366</c:v>
                </c:pt>
                <c:pt idx="81">
                  <c:v>0.08712582827156204</c:v>
                </c:pt>
                <c:pt idx="82">
                  <c:v>0.08923656119293463</c:v>
                </c:pt>
                <c:pt idx="83">
                  <c:v>0.0913984292777111</c:v>
                </c:pt>
                <c:pt idx="84">
                  <c:v>0.09361267133962757</c:v>
                </c:pt>
                <c:pt idx="85">
                  <c:v>0.09588055620424328</c:v>
                </c:pt>
                <c:pt idx="86">
                  <c:v>0.09820338343601454</c:v>
                </c:pt>
                <c:pt idx="87">
                  <c:v>0.10058248408298341</c:v>
                </c:pt>
                <c:pt idx="88">
                  <c:v>0.10301922143950709</c:v>
                </c:pt>
                <c:pt idx="89">
                  <c:v>0.10551499182746578</c:v>
                </c:pt>
                <c:pt idx="90">
                  <c:v>0.10807122539639573</c:v>
                </c:pt>
                <c:pt idx="91">
                  <c:v>0.11068938694300684</c:v>
                </c:pt>
                <c:pt idx="92">
                  <c:v>0.11337097675055428</c:v>
                </c:pt>
                <c:pt idx="93">
                  <c:v>0.11611753144854463</c:v>
                </c:pt>
                <c:pt idx="94">
                  <c:v>0.11893062489326954</c:v>
                </c:pt>
                <c:pt idx="95">
                  <c:v>0.12181186906967151</c:v>
                </c:pt>
                <c:pt idx="96">
                  <c:v>0.12476291501505853</c:v>
                </c:pt>
                <c:pt idx="97">
                  <c:v>0.12778545376519682</c:v>
                </c:pt>
                <c:pt idx="98">
                  <c:v>0.1308812173233238</c:v>
                </c:pt>
                <c:pt idx="99">
                  <c:v>0.13405197965263677</c:v>
                </c:pt>
                <c:pt idx="100">
                  <c:v>0.13729955769282562</c:v>
                </c:pt>
              </c:numCache>
            </c:numRef>
          </c:yVal>
          <c:smooth val="0"/>
        </c:ser>
        <c:ser>
          <c:idx val="1"/>
          <c:order val="1"/>
          <c:tx>
            <c:v>2 skin depths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layer'!$AB$18:$AB$118</c:f>
              <c:numCache>
                <c:ptCount val="101"/>
                <c:pt idx="0">
                  <c:v>0.009162852444003904</c:v>
                </c:pt>
                <c:pt idx="1">
                  <c:v>0.009384834084705859</c:v>
                </c:pt>
                <c:pt idx="2">
                  <c:v>0.009612193510230814</c:v>
                </c:pt>
                <c:pt idx="3">
                  <c:v>0.009845061004189205</c:v>
                </c:pt>
                <c:pt idx="4">
                  <c:v>0.010083570006476032</c:v>
                </c:pt>
                <c:pt idx="5">
                  <c:v>0.010327857189735796</c:v>
                </c:pt>
                <c:pt idx="6">
                  <c:v>0.010578062537679962</c:v>
                </c:pt>
                <c:pt idx="7">
                  <c:v>0.010834329425301697</c:v>
                </c:pt>
                <c:pt idx="8">
                  <c:v>0.011096804701033955</c:v>
                </c:pt>
                <c:pt idx="9">
                  <c:v>0.011365638770897935</c:v>
                </c:pt>
                <c:pt idx="10">
                  <c:v>0.011640985684690124</c:v>
                </c:pt>
                <c:pt idx="11">
                  <c:v>0.011923003224257349</c:v>
                </c:pt>
                <c:pt idx="12">
                  <c:v>0.01221185299391039</c:v>
                </c:pt>
                <c:pt idx="13">
                  <c:v>0.012507700513028002</c:v>
                </c:pt>
                <c:pt idx="14">
                  <c:v>0.012810715310904348</c:v>
                </c:pt>
                <c:pt idx="15">
                  <c:v>0.013121071023894265</c:v>
                </c:pt>
                <c:pt idx="16">
                  <c:v>0.01343894549491196</c:v>
                </c:pt>
                <c:pt idx="17">
                  <c:v>0.013764520875340237</c:v>
                </c:pt>
                <c:pt idx="18">
                  <c:v>0.014097983729408542</c:v>
                </c:pt>
                <c:pt idx="19">
                  <c:v>0.01443952514109978</c:v>
                </c:pt>
                <c:pt idx="20">
                  <c:v>0.014789340823646977</c:v>
                </c:pt>
                <c:pt idx="21">
                  <c:v>0.015147631231682729</c:v>
                </c:pt>
                <c:pt idx="22">
                  <c:v>0.015514601676105577</c:v>
                </c:pt>
                <c:pt idx="23">
                  <c:v>0.01589046244172916</c:v>
                </c:pt>
                <c:pt idx="24">
                  <c:v>0.016275428907781567</c:v>
                </c:pt>
                <c:pt idx="25">
                  <c:v>0.016669721671323953</c:v>
                </c:pt>
                <c:pt idx="26">
                  <c:v>0.017073566673659106</c:v>
                </c:pt>
                <c:pt idx="27">
                  <c:v>0.017487195329802453</c:v>
                </c:pt>
                <c:pt idx="28">
                  <c:v>0.017910844661089605</c:v>
                </c:pt>
                <c:pt idx="29">
                  <c:v>0.018344757430996565</c:v>
                </c:pt>
                <c:pt idx="30">
                  <c:v>0.0187891822842503</c:v>
                </c:pt>
                <c:pt idx="31">
                  <c:v>0.019244373889309416</c:v>
                </c:pt>
                <c:pt idx="32">
                  <c:v>0.0197105930842967</c:v>
                </c:pt>
                <c:pt idx="33">
                  <c:v>0.02018810702646697</c:v>
                </c:pt>
                <c:pt idx="34">
                  <c:v>0.020677189345296016</c:v>
                </c:pt>
                <c:pt idx="35">
                  <c:v>0.0211781202992783</c:v>
                </c:pt>
                <c:pt idx="36">
                  <c:v>0.021691186936523294</c:v>
                </c:pt>
                <c:pt idx="37">
                  <c:v>0.022216683259242448</c:v>
                </c:pt>
                <c:pt idx="38">
                  <c:v>0.022754910392221064</c:v>
                </c:pt>
                <c:pt idx="39">
                  <c:v>0.023306176755371617</c:v>
                </c:pt>
                <c:pt idx="40">
                  <c:v>0.023870798240467415</c:v>
                </c:pt>
                <c:pt idx="41">
                  <c:v>0.024449098392157826</c:v>
                </c:pt>
                <c:pt idx="42">
                  <c:v>0.025041408593368838</c:v>
                </c:pt>
                <c:pt idx="43">
                  <c:v>0.025648068255195174</c:v>
                </c:pt>
                <c:pt idx="44">
                  <c:v>0.026269425011392823</c:v>
                </c:pt>
                <c:pt idx="45">
                  <c:v>0.026905834917583325</c:v>
                </c:pt>
                <c:pt idx="46">
                  <c:v>0.027557662655284105</c:v>
                </c:pt>
                <c:pt idx="47">
                  <c:v>0.02822528174088163</c:v>
                </c:pt>
                <c:pt idx="48">
                  <c:v>0.02890907473966729</c:v>
                </c:pt>
                <c:pt idx="49">
                  <c:v>0.029609433485058435</c:v>
                </c:pt>
                <c:pt idx="50">
                  <c:v>0.030326759303130495</c:v>
                </c:pt>
                <c:pt idx="51">
                  <c:v>0.03106146324258851</c:v>
                </c:pt>
                <c:pt idx="52">
                  <c:v>0.03181396631031011</c:v>
                </c:pt>
                <c:pt idx="53">
                  <c:v>0.03258469971259476</c:v>
                </c:pt>
                <c:pt idx="54">
                  <c:v>0.03337410510225763</c:v>
                </c:pt>
                <c:pt idx="55">
                  <c:v>0.034182634831709593</c:v>
                </c:pt>
                <c:pt idx="56">
                  <c:v>0.03501075221216835</c:v>
                </c:pt>
                <c:pt idx="57">
                  <c:v>0.03585893177914942</c:v>
                </c:pt>
                <c:pt idx="58">
                  <c:v>0.036727659564388844</c:v>
                </c:pt>
                <c:pt idx="59">
                  <c:v>0.03761743337435356</c:v>
                </c:pt>
                <c:pt idx="60">
                  <c:v>0.03852876307549919</c:v>
                </c:pt>
                <c:pt idx="61">
                  <c:v>0.03946217088643835</c:v>
                </c:pt>
                <c:pt idx="62">
                  <c:v>0.04041819167718729</c:v>
                </c:pt>
                <c:pt idx="63">
                  <c:v>0.041397373275662064</c:v>
                </c:pt>
                <c:pt idx="64">
                  <c:v>0.04240027678159992</c:v>
                </c:pt>
                <c:pt idx="65">
                  <c:v>0.04342747688808595</c:v>
                </c:pt>
                <c:pt idx="66">
                  <c:v>0.04447956221086902</c:v>
                </c:pt>
                <c:pt idx="67">
                  <c:v>0.04555713562565588</c:v>
                </c:pt>
                <c:pt idx="68">
                  <c:v>0.046660814613576546</c:v>
                </c:pt>
                <c:pt idx="69">
                  <c:v>0.0477912316150191</c:v>
                </c:pt>
                <c:pt idx="70">
                  <c:v>0.04894903439203657</c:v>
                </c:pt>
                <c:pt idx="71">
                  <c:v>0.05013488639953357</c:v>
                </c:pt>
                <c:pt idx="72">
                  <c:v>0.05134946716544531</c:v>
                </c:pt>
                <c:pt idx="73">
                  <c:v>0.05259347268012716</c:v>
                </c:pt>
                <c:pt idx="74">
                  <c:v>0.05386761579517729</c:v>
                </c:pt>
                <c:pt idx="75">
                  <c:v>0.055172626631921816</c:v>
                </c:pt>
                <c:pt idx="76">
                  <c:v>0.05650925299979538</c:v>
                </c:pt>
                <c:pt idx="77">
                  <c:v>0.057878260824858106</c:v>
                </c:pt>
                <c:pt idx="78">
                  <c:v>0.05928043458869354</c:v>
                </c:pt>
                <c:pt idx="79">
                  <c:v>0.06071657777793965</c:v>
                </c:pt>
                <c:pt idx="80">
                  <c:v>0.0621875133447101</c:v>
                </c:pt>
                <c:pt idx="81">
                  <c:v>0.06369408417817003</c:v>
                </c:pt>
                <c:pt idx="82">
                  <c:v>0.06523715358753623</c:v>
                </c:pt>
                <c:pt idx="83">
                  <c:v>0.06681760579677849</c:v>
                </c:pt>
                <c:pt idx="84">
                  <c:v>0.06843634645130593</c:v>
                </c:pt>
                <c:pt idx="85">
                  <c:v>0.0700943031369284</c:v>
                </c:pt>
                <c:pt idx="86">
                  <c:v>0.07179242591139015</c:v>
                </c:pt>
                <c:pt idx="87">
                  <c:v>0.07353168784878093</c:v>
                </c:pt>
                <c:pt idx="88">
                  <c:v>0.07531308559713577</c:v>
                </c:pt>
                <c:pt idx="89">
                  <c:v>0.07713763994954373</c:v>
                </c:pt>
                <c:pt idx="90">
                  <c:v>0.07900639642909194</c:v>
                </c:pt>
                <c:pt idx="91">
                  <c:v>0.08092042588798119</c:v>
                </c:pt>
                <c:pt idx="92">
                  <c:v>0.08288082512115555</c:v>
                </c:pt>
                <c:pt idx="93">
                  <c:v>0.08488871749479794</c:v>
                </c:pt>
                <c:pt idx="94">
                  <c:v>0.0869452535900519</c:v>
                </c:pt>
                <c:pt idx="95">
                  <c:v>0.0890516118623383</c:v>
                </c:pt>
                <c:pt idx="96">
                  <c:v>0.09120899931664478</c:v>
                </c:pt>
                <c:pt idx="97">
                  <c:v>0.093418652199175</c:v>
                </c:pt>
                <c:pt idx="98">
                  <c:v>0.09568183670575388</c:v>
                </c:pt>
                <c:pt idx="99">
                  <c:v>0.09799984970739498</c:v>
                </c:pt>
                <c:pt idx="100">
                  <c:v>0.10037401949344545</c:v>
                </c:pt>
              </c:numCache>
            </c:numRef>
          </c:yVal>
          <c:smooth val="0"/>
        </c:ser>
        <c:ser>
          <c:idx val="2"/>
          <c:order val="2"/>
          <c:tx>
            <c:v>3 skin depths</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layer'!$AC$18:$AC$118</c:f>
              <c:numCache>
                <c:ptCount val="101"/>
                <c:pt idx="0">
                  <c:v>0.008337915586594611</c:v>
                </c:pt>
                <c:pt idx="1">
                  <c:v>0.008539912092950868</c:v>
                </c:pt>
                <c:pt idx="2">
                  <c:v>0.008746802219080124</c:v>
                </c:pt>
                <c:pt idx="3">
                  <c:v>0.00895870451908469</c:v>
                </c:pt>
                <c:pt idx="4">
                  <c:v>0.00917574041918934</c:v>
                </c:pt>
                <c:pt idx="5">
                  <c:v>0.009398034287322048</c:v>
                </c:pt>
                <c:pt idx="6">
                  <c:v>0.009625713504380507</c:v>
                </c:pt>
                <c:pt idx="7">
                  <c:v>0.009858908537225066</c:v>
                </c:pt>
                <c:pt idx="8">
                  <c:v>0.010097753013440096</c:v>
                </c:pt>
                <c:pt idx="9">
                  <c:v>0.010342383797906494</c:v>
                </c:pt>
                <c:pt idx="10">
                  <c:v>0.01059294107122928</c:v>
                </c:pt>
                <c:pt idx="11">
                  <c:v>0.010849568410065165</c:v>
                </c:pt>
                <c:pt idx="12">
                  <c:v>0.011112412869396212</c:v>
                </c:pt>
                <c:pt idx="13">
                  <c:v>0.011381625066796628</c:v>
                </c:pt>
                <c:pt idx="14">
                  <c:v>0.01165735926874106</c:v>
                </c:pt>
                <c:pt idx="15">
                  <c:v>0.011939773479003794</c:v>
                </c:pt>
                <c:pt idx="16">
                  <c:v>0.012229029529199534</c:v>
                </c:pt>
                <c:pt idx="17">
                  <c:v>0.012525293171517687</c:v>
                </c:pt>
                <c:pt idx="18">
                  <c:v>0.012828734173703194</c:v>
                </c:pt>
                <c:pt idx="19">
                  <c:v>0.013139526416338448</c:v>
                </c:pt>
                <c:pt idx="20">
                  <c:v>0.013457847992481932</c:v>
                </c:pt>
                <c:pt idx="21">
                  <c:v>0.013783881309720776</c:v>
                </c:pt>
                <c:pt idx="22">
                  <c:v>0.01411781319469565</c:v>
                </c:pt>
                <c:pt idx="23">
                  <c:v>0.014459835000157881</c:v>
                </c:pt>
                <c:pt idx="24">
                  <c:v>0.014810142714620212</c:v>
                </c:pt>
                <c:pt idx="25">
                  <c:v>0.015168937074663946</c:v>
                </c:pt>
                <c:pt idx="26">
                  <c:v>0.015536423679966872</c:v>
                </c:pt>
                <c:pt idx="27">
                  <c:v>0.01591281311111794</c:v>
                </c:pt>
                <c:pt idx="28">
                  <c:v>0.016298321050286058</c:v>
                </c:pt>
                <c:pt idx="29">
                  <c:v>0.016693168404812348</c:v>
                </c:pt>
                <c:pt idx="30">
                  <c:v>0.017097581433796485</c:v>
                </c:pt>
                <c:pt idx="31">
                  <c:v>0.017511791877749785</c:v>
                </c:pt>
                <c:pt idx="32">
                  <c:v>0.017936037091389332</c:v>
                </c:pt>
                <c:pt idx="33">
                  <c:v>0.018370560179649165</c:v>
                </c:pt>
                <c:pt idx="34">
                  <c:v>0.018815610136986533</c:v>
                </c:pt>
                <c:pt idx="35">
                  <c:v>0.019271441990063008</c:v>
                </c:pt>
                <c:pt idx="36">
                  <c:v>0.01973831694388223</c:v>
                </c:pt>
                <c:pt idx="37">
                  <c:v>0.020216502531468054</c:v>
                </c:pt>
                <c:pt idx="38">
                  <c:v>0.020706272767168757</c:v>
                </c:pt>
                <c:pt idx="39">
                  <c:v>0.021207908303675315</c:v>
                </c:pt>
                <c:pt idx="40">
                  <c:v>0.021721696592843624</c:v>
                </c:pt>
                <c:pt idx="41">
                  <c:v>0.022247932050412828</c:v>
                </c:pt>
                <c:pt idx="42">
                  <c:v>0.02278691622471415</c:v>
                </c:pt>
                <c:pt idx="43">
                  <c:v>0.02333895796946691</c:v>
                </c:pt>
                <c:pt idx="44">
                  <c:v>0.0239043736207608</c:v>
                </c:pt>
                <c:pt idx="45">
                  <c:v>0.024483487178325665</c:v>
                </c:pt>
                <c:pt idx="46">
                  <c:v>0.025076630491192888</c:v>
                </c:pt>
                <c:pt idx="47">
                  <c:v>0.025684143447854586</c:v>
                </c:pt>
                <c:pt idx="48">
                  <c:v>0.026306374171029673</c:v>
                </c:pt>
                <c:pt idx="49">
                  <c:v>0.026943679217148367</c:v>
                </c:pt>
                <c:pt idx="50">
                  <c:v>0.027596423780669493</c:v>
                </c:pt>
                <c:pt idx="51">
                  <c:v>0.02826498190334756</c:v>
                </c:pt>
                <c:pt idx="52">
                  <c:v>0.02894973668856972</c:v>
                </c:pt>
                <c:pt idx="53">
                  <c:v>0.029651080520885126</c:v>
                </c:pt>
                <c:pt idx="54">
                  <c:v>0.030369415290852853</c:v>
                </c:pt>
                <c:pt idx="55">
                  <c:v>0.03110515262533697</c:v>
                </c:pt>
                <c:pt idx="56">
                  <c:v>0.03185871412338067</c:v>
                </c:pt>
                <c:pt idx="57">
                  <c:v>0.032630531597795026</c:v>
                </c:pt>
                <c:pt idx="58">
                  <c:v>0.03342104732260032</c:v>
                </c:pt>
                <c:pt idx="59">
                  <c:v>0.03423071428646192</c:v>
                </c:pt>
                <c:pt idx="60">
                  <c:v>0.035059996452266214</c:v>
                </c:pt>
                <c:pt idx="61">
                  <c:v>0.035909369022984805</c:v>
                </c:pt>
                <c:pt idx="62">
                  <c:v>0.036779318713979825</c:v>
                </c:pt>
                <c:pt idx="63">
                  <c:v>0.037670344031906014</c:v>
                </c:pt>
                <c:pt idx="64">
                  <c:v>0.038582955560369704</c:v>
                </c:pt>
                <c:pt idx="65">
                  <c:v>0.03951767625250813</c:v>
                </c:pt>
                <c:pt idx="66">
                  <c:v>0.040475041730656885</c:v>
                </c:pt>
                <c:pt idx="67">
                  <c:v>0.04145560059327732</c:v>
                </c:pt>
                <c:pt idx="68">
                  <c:v>0.04245991472931939</c:v>
                </c:pt>
                <c:pt idx="69">
                  <c:v>0.04348855964020053</c:v>
                </c:pt>
                <c:pt idx="70">
                  <c:v>0.04454212476958486</c:v>
                </c:pt>
                <c:pt idx="71">
                  <c:v>0.04562121384115165</c:v>
                </c:pt>
                <c:pt idx="72">
                  <c:v>0.04672644520454664</c:v>
                </c:pt>
                <c:pt idx="73">
                  <c:v>0.047858452189714566</c:v>
                </c:pt>
                <c:pt idx="74">
                  <c:v>0.04901788346981564</c:v>
                </c:pt>
                <c:pt idx="75">
                  <c:v>0.050205403432934496</c:v>
                </c:pt>
                <c:pt idx="76">
                  <c:v>0.05142169256279377</c:v>
                </c:pt>
                <c:pt idx="77">
                  <c:v>0.05266744782869135</c:v>
                </c:pt>
                <c:pt idx="78">
                  <c:v>0.05394338308488422</c:v>
                </c:pt>
                <c:pt idx="79">
                  <c:v>0.05525022947964775</c:v>
                </c:pt>
                <c:pt idx="80">
                  <c:v>0.05658873587424517</c:v>
                </c:pt>
                <c:pt idx="81">
                  <c:v>0.05795966927204693</c:v>
                </c:pt>
                <c:pt idx="82">
                  <c:v>0.05936381525804621</c:v>
                </c:pt>
                <c:pt idx="83">
                  <c:v>0.060801978449022</c:v>
                </c:pt>
                <c:pt idx="84">
                  <c:v>0.06227498295460813</c:v>
                </c:pt>
                <c:pt idx="85">
                  <c:v>0.06378367284953233</c:v>
                </c:pt>
                <c:pt idx="86">
                  <c:v>0.06532891265729562</c:v>
                </c:pt>
                <c:pt idx="87">
                  <c:v>0.06691158784556969</c:v>
                </c:pt>
                <c:pt idx="88">
                  <c:v>0.06853260533359572</c:v>
                </c:pt>
                <c:pt idx="89">
                  <c:v>0.07019289401187587</c:v>
                </c:pt>
                <c:pt idx="90">
                  <c:v>0.0718934052744545</c:v>
                </c:pt>
                <c:pt idx="91">
                  <c:v>0.07363511356409495</c:v>
                </c:pt>
                <c:pt idx="92">
                  <c:v>0.07541901693066384</c:v>
                </c:pt>
                <c:pt idx="93">
                  <c:v>0.07724613760304277</c:v>
                </c:pt>
                <c:pt idx="94">
                  <c:v>0.07911752257489545</c:v>
                </c:pt>
                <c:pt idx="95">
                  <c:v>0.08103424420462574</c:v>
                </c:pt>
                <c:pt idx="96">
                  <c:v>0.08299740082987041</c:v>
                </c:pt>
                <c:pt idx="97">
                  <c:v>0.08500811739687886</c:v>
                </c:pt>
                <c:pt idx="98">
                  <c:v>0.08706754610514011</c:v>
                </c:pt>
                <c:pt idx="99">
                  <c:v>0.08917686706762706</c:v>
                </c:pt>
                <c:pt idx="100">
                  <c:v>0.09133728898703561</c:v>
                </c:pt>
              </c:numCache>
            </c:numRef>
          </c:yVal>
          <c:smooth val="0"/>
        </c:ser>
        <c:ser>
          <c:idx val="3"/>
          <c:order val="3"/>
          <c:tx>
            <c:v>4 skin depths</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layer'!$AD$18:$AD$118</c:f>
              <c:numCache>
                <c:ptCount val="101"/>
                <c:pt idx="0">
                  <c:v>0.008070613658621138</c:v>
                </c:pt>
                <c:pt idx="1">
                  <c:v>0.008266134439116156</c:v>
                </c:pt>
                <c:pt idx="2">
                  <c:v>0.008466391956769266</c:v>
                </c:pt>
                <c:pt idx="3">
                  <c:v>0.00867150096500385</c:v>
                </c:pt>
                <c:pt idx="4">
                  <c:v>0.008881578997289507</c:v>
                </c:pt>
                <c:pt idx="5">
                  <c:v>0.009096746434492155</c:v>
                </c:pt>
                <c:pt idx="6">
                  <c:v>0.009317126573855816</c:v>
                </c:pt>
                <c:pt idx="7">
                  <c:v>0.009542845699655524</c:v>
                </c:pt>
                <c:pt idx="8">
                  <c:v>0.009774033155561938</c:v>
                </c:pt>
                <c:pt idx="9">
                  <c:v>0.010010821418759032</c:v>
                </c:pt>
                <c:pt idx="10">
                  <c:v>0.01025334617585742</c:v>
                </c:pt>
                <c:pt idx="11">
                  <c:v>0.010501746400646743</c:v>
                </c:pt>
                <c:pt idx="12">
                  <c:v>0.010756164433731728</c:v>
                </c:pt>
                <c:pt idx="13">
                  <c:v>0.011016746064097527</c:v>
                </c:pt>
                <c:pt idx="14">
                  <c:v>0.01128364061265107</c:v>
                </c:pt>
                <c:pt idx="15">
                  <c:v>0.01155700101778633</c:v>
                </c:pt>
                <c:pt idx="16">
                  <c:v>0.011836983923022482</c:v>
                </c:pt>
                <c:pt idx="17">
                  <c:v>0.012123749766765245</c:v>
                </c:pt>
                <c:pt idx="18">
                  <c:v>0.012417462874242774</c:v>
                </c:pt>
                <c:pt idx="19">
                  <c:v>0.012718291551668858</c:v>
                </c:pt>
                <c:pt idx="20">
                  <c:v>0.013026408182687266</c:v>
                </c:pt>
                <c:pt idx="21">
                  <c:v>0.013341989327152661</c:v>
                </c:pt>
                <c:pt idx="22">
                  <c:v>0.01366521582230455</c:v>
                </c:pt>
                <c:pt idx="23">
                  <c:v>0.013996272886392333</c:v>
                </c:pt>
                <c:pt idx="24">
                  <c:v>0.014335350224810762</c:v>
                </c:pt>
                <c:pt idx="25">
                  <c:v>0.01468264213880672</c:v>
                </c:pt>
                <c:pt idx="26">
                  <c:v>0.015038347636819495</c:v>
                </c:pt>
                <c:pt idx="27">
                  <c:v>0.015402670548518472</c:v>
                </c:pt>
                <c:pt idx="28">
                  <c:v>0.01577581964160348</c:v>
                </c:pt>
                <c:pt idx="29">
                  <c:v>0.01615800874143482</c:v>
                </c:pt>
                <c:pt idx="30">
                  <c:v>0.016549456853561458</c:v>
                </c:pt>
                <c:pt idx="31">
                  <c:v>0.01695038828921759</c:v>
                </c:pt>
                <c:pt idx="32">
                  <c:v>0.01736103279385959</c:v>
                </c:pt>
                <c:pt idx="33">
                  <c:v>0.017781625678816866</c:v>
                </c:pt>
                <c:pt idx="34">
                  <c:v>0.018212407956132135</c:v>
                </c:pt>
                <c:pt idx="35">
                  <c:v>0.018653626476668406</c:v>
                </c:pt>
                <c:pt idx="36">
                  <c:v>0.019105534071561733</c:v>
                </c:pt>
                <c:pt idx="37">
                  <c:v>0.01956838969710089</c:v>
                </c:pt>
                <c:pt idx="38">
                  <c:v>0.020042458583116866</c:v>
                </c:pt>
                <c:pt idx="39">
                  <c:v>0.02052801238496737</c:v>
                </c:pt>
                <c:pt idx="40">
                  <c:v>0.021025329339203275</c:v>
                </c:pt>
                <c:pt idx="41">
                  <c:v>0.02153469442300636</c:v>
                </c:pt>
                <c:pt idx="42">
                  <c:v>0.022056399517489507</c:v>
                </c:pt>
                <c:pt idx="43">
                  <c:v>0.022590743574953193</c:v>
                </c:pt>
                <c:pt idx="44">
                  <c:v>0.023138032790193903</c:v>
                </c:pt>
                <c:pt idx="45">
                  <c:v>0.023698580775962676</c:v>
                </c:pt>
                <c:pt idx="46">
                  <c:v>0.024272708742674454</c:v>
                </c:pt>
                <c:pt idx="47">
                  <c:v>0.02486074568247102</c:v>
                </c:pt>
                <c:pt idx="48">
                  <c:v>0.025463028557743163</c:v>
                </c:pt>
                <c:pt idx="49">
                  <c:v>0.02607990249421994</c:v>
                </c:pt>
                <c:pt idx="50">
                  <c:v>0.02671172097873591</c:v>
                </c:pt>
                <c:pt idx="51">
                  <c:v>0.027358846061789364</c:v>
                </c:pt>
                <c:pt idx="52">
                  <c:v>0.02802164856500794</c:v>
                </c:pt>
                <c:pt idx="53">
                  <c:v>0.028700508293640216</c:v>
                </c:pt>
                <c:pt idx="54">
                  <c:v>0.02939581425419526</c:v>
                </c:pt>
                <c:pt idx="55">
                  <c:v>0.030107964877354797</c:v>
                </c:pt>
                <c:pt idx="56">
                  <c:v>0.030837368246285565</c:v>
                </c:pt>
                <c:pt idx="57">
                  <c:v>0.03158444233048304</c:v>
                </c:pt>
                <c:pt idx="58">
                  <c:v>0.032349615225280126</c:v>
                </c:pt>
                <c:pt idx="59">
                  <c:v>0.0331333253971583</c:v>
                </c:pt>
                <c:pt idx="60">
                  <c:v>0.03393602193500182</c:v>
                </c:pt>
                <c:pt idx="61">
                  <c:v>0.03475816480743876</c:v>
                </c:pt>
                <c:pt idx="62">
                  <c:v>0.035600225126416536</c:v>
                </c:pt>
                <c:pt idx="63">
                  <c:v>0.03646268541716283</c:v>
                </c:pt>
                <c:pt idx="64">
                  <c:v>0.03734603989468666</c:v>
                </c:pt>
                <c:pt idx="65">
                  <c:v>0.03825079474697813</c:v>
                </c:pt>
                <c:pt idx="66">
                  <c:v>0.03917746842506887</c:v>
                </c:pt>
                <c:pt idx="67">
                  <c:v>0.04012659194011979</c:v>
                </c:pt>
                <c:pt idx="68">
                  <c:v>0.041098709167705895</c:v>
                </c:pt>
                <c:pt idx="69">
                  <c:v>0.04209437715947302</c:v>
                </c:pt>
                <c:pt idx="70">
                  <c:v>0.043114166462344686</c:v>
                </c:pt>
                <c:pt idx="71">
                  <c:v>0.044158661445462245</c:v>
                </c:pt>
                <c:pt idx="72">
                  <c:v>0.04522846063504545</c:v>
                </c:pt>
                <c:pt idx="73">
                  <c:v>0.04632417705736559</c:v>
                </c:pt>
                <c:pt idx="74">
                  <c:v>0.04744643859002739</c:v>
                </c:pt>
                <c:pt idx="75">
                  <c:v>0.048595888321761434</c:v>
                </c:pt>
                <c:pt idx="76">
                  <c:v>0.04977318492093266</c:v>
                </c:pt>
                <c:pt idx="77">
                  <c:v>0.05097900301297677</c:v>
                </c:pt>
                <c:pt idx="78">
                  <c:v>0.052214033566980275</c:v>
                </c:pt>
                <c:pt idx="79">
                  <c:v>0.05347898429162607</c:v>
                </c:pt>
                <c:pt idx="80">
                  <c:v>0.05477458004073123</c:v>
                </c:pt>
                <c:pt idx="81">
                  <c:v>0.056101563228609444</c:v>
                </c:pt>
                <c:pt idx="82">
                  <c:v>0.05746069425549625</c:v>
                </c:pt>
                <c:pt idx="83">
                  <c:v>0.058852751943280525</c:v>
                </c:pt>
                <c:pt idx="84">
                  <c:v>0.06027853398179229</c:v>
                </c:pt>
                <c:pt idx="85">
                  <c:v>0.06173885738590246</c:v>
                </c:pt>
                <c:pt idx="86">
                  <c:v>0.06323455896369605</c:v>
                </c:pt>
                <c:pt idx="87">
                  <c:v>0.06476649579598802</c:v>
                </c:pt>
                <c:pt idx="88">
                  <c:v>0.06633554572745534</c:v>
                </c:pt>
                <c:pt idx="89">
                  <c:v>0.06794260786966809</c:v>
                </c:pt>
                <c:pt idx="90">
                  <c:v>0.0695886031163064</c:v>
                </c:pt>
                <c:pt idx="91">
                  <c:v>0.07127447467085964</c:v>
                </c:pt>
                <c:pt idx="92">
                  <c:v>0.07300118858710967</c:v>
                </c:pt>
                <c:pt idx="93">
                  <c:v>0.07476973432270798</c:v>
                </c:pt>
                <c:pt idx="94">
                  <c:v>0.0765811253061637</c:v>
                </c:pt>
                <c:pt idx="95">
                  <c:v>0.0784363995175681</c:v>
                </c:pt>
                <c:pt idx="96">
                  <c:v>0.08033662008338739</c:v>
                </c:pt>
                <c:pt idx="97">
                  <c:v>0.08228287588566544</c:v>
                </c:pt>
                <c:pt idx="98">
                  <c:v>0.08427628218598492</c:v>
                </c:pt>
                <c:pt idx="99">
                  <c:v>0.08631798126454512</c:v>
                </c:pt>
                <c:pt idx="100">
                  <c:v>0.08840914307472175</c:v>
                </c:pt>
              </c:numCache>
            </c:numRef>
          </c:yVal>
          <c:smooth val="0"/>
        </c:ser>
        <c:ser>
          <c:idx val="4"/>
          <c:order val="4"/>
          <c:tx>
            <c:v>5 skin depths</c:v>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'One layer'!$L$18:$L$118</c:f>
              <c:numCache>
                <c:ptCount val="101"/>
                <c:pt idx="0">
                  <c:v>1</c:v>
                </c:pt>
                <c:pt idx="1">
                  <c:v>1.0490394305673834</c:v>
                </c:pt>
                <c:pt idx="2">
                  <c:v>1.10048372688514</c:v>
                </c:pt>
                <c:pt idx="3">
                  <c:v>1.154450822200259</c:v>
                </c:pt>
                <c:pt idx="4">
                  <c:v>1.2110644331390072</c:v>
                </c:pt>
                <c:pt idx="5">
                  <c:v>1.270454343320555</c:v>
                </c:pt>
                <c:pt idx="6">
                  <c:v>1.3327567008788541</c:v>
                </c:pt>
                <c:pt idx="7">
                  <c:v>1.3981143305748176</c:v>
                </c:pt>
                <c:pt idx="8">
                  <c:v>1.466677061214305</c:v>
                </c:pt>
                <c:pt idx="9">
                  <c:v>1.5386020691224978</c:v>
                </c:pt>
                <c:pt idx="10">
                  <c:v>1.6140542384620629</c:v>
                </c:pt>
                <c:pt idx="11">
                  <c:v>1.693206539221114</c:v>
                </c:pt>
                <c:pt idx="12">
                  <c:v>1.7762404237374874</c:v>
                </c:pt>
                <c:pt idx="13">
                  <c:v>1.8633462426683414</c:v>
                </c:pt>
                <c:pt idx="14">
                  <c:v>1.9547236813586701</c:v>
                </c:pt>
                <c:pt idx="15">
                  <c:v>2.0505822176090787</c:v>
                </c:pt>
                <c:pt idx="16">
                  <c:v>2.1511416018922302</c:v>
                </c:pt>
                <c:pt idx="17">
                  <c:v>2.256632361118834</c:v>
                </c:pt>
                <c:pt idx="18">
                  <c:v>2.3672963271080314</c:v>
                </c:pt>
                <c:pt idx="19">
                  <c:v>2.4833871909736676</c:v>
                </c:pt>
                <c:pt idx="20">
                  <c:v>2.60517108469735</c:v>
                </c:pt>
                <c:pt idx="21">
                  <c:v>2.7329271912215205</c:v>
                </c:pt>
                <c:pt idx="22">
                  <c:v>2.8669483844611423</c:v>
                </c:pt>
                <c:pt idx="23">
                  <c:v>3.0075419007011965</c:v>
                </c:pt>
                <c:pt idx="24">
                  <c:v>3.155030042919129</c:v>
                </c:pt>
                <c:pt idx="25">
                  <c:v>3.3097509196468704</c:v>
                </c:pt>
                <c:pt idx="26">
                  <c:v>3.4720592200662264</c:v>
                </c:pt>
                <c:pt idx="27">
                  <c:v>3.6423270271145074</c:v>
                </c:pt>
                <c:pt idx="28">
                  <c:v>3.8209446704643932</c:v>
                </c:pt>
                <c:pt idx="29">
                  <c:v>4.008321621333446</c:v>
                </c:pt>
                <c:pt idx="30">
                  <c:v>4.204887431174568</c:v>
                </c:pt>
                <c:pt idx="31">
                  <c:v>4.411092716399317</c:v>
                </c:pt>
                <c:pt idx="32">
                  <c:v>4.627410191391472</c:v>
                </c:pt>
                <c:pt idx="33">
                  <c:v>4.854335752179016</c:v>
                </c:pt>
                <c:pt idx="34">
                  <c:v>5.092389613248765</c:v>
                </c:pt>
                <c:pt idx="35">
                  <c:v>5.342117500109742</c:v>
                </c:pt>
                <c:pt idx="36">
                  <c:v>5.604091900339177</c:v>
                </c:pt>
                <c:pt idx="37">
                  <c:v>5.878913375979096</c:v>
                </c:pt>
                <c:pt idx="38">
                  <c:v>6.167211940292084</c:v>
                </c:pt>
                <c:pt idx="39">
                  <c:v>6.469648502032375</c:v>
                </c:pt>
                <c:pt idx="40">
                  <c:v>6.786916380543167</c:v>
                </c:pt>
                <c:pt idx="41">
                  <c:v>7.1197428951534505</c:v>
                </c:pt>
                <c:pt idx="42">
                  <c:v>7.468891032517949</c:v>
                </c:pt>
                <c:pt idx="43">
                  <c:v>7.835161195722465</c:v>
                </c:pt>
                <c:pt idx="44">
                  <c:v>8.219393039164354</c:v>
                </c:pt>
                <c:pt idx="45">
                  <c:v>8.622467393414489</c:v>
                </c:pt>
                <c:pt idx="46">
                  <c:v>9.045308284473366</c:v>
                </c:pt>
                <c:pt idx="47">
                  <c:v>9.488885052050374</c:v>
                </c:pt>
                <c:pt idx="48">
                  <c:v>9.95421457172228</c:v>
                </c:pt>
                <c:pt idx="49">
                  <c:v>10.442363586065092</c:v>
                </c:pt>
                <c:pt idx="50">
                  <c:v>10.954451150103303</c:v>
                </c:pt>
                <c:pt idx="51">
                  <c:v>11.491651196682586</c:v>
                </c:pt>
                <c:pt idx="52">
                  <c:v>12.05519522764689</c:v>
                </c:pt>
                <c:pt idx="53">
                  <c:v>12.646375136989331</c:v>
                </c:pt>
                <c:pt idx="54">
                  <c:v>13.266546172448802</c:v>
                </c:pt>
                <c:pt idx="55">
                  <c:v>13.91713004234159</c:v>
                </c:pt>
                <c:pt idx="56">
                  <c:v>14.599618174750246</c:v>
                </c:pt>
                <c:pt idx="57">
                  <c:v>15.315575136541218</c:v>
                </c:pt>
                <c:pt idx="58">
                  <c:v>16.066642220049175</c:v>
                </c:pt>
                <c:pt idx="59">
                  <c:v>16.854541205650268</c:v>
                </c:pt>
                <c:pt idx="60">
                  <c:v>17.681078308849855</c:v>
                </c:pt>
                <c:pt idx="61">
                  <c:v>18.548148320933166</c:v>
                </c:pt>
                <c:pt idx="62">
                  <c:v>19.457738952671097</c:v>
                </c:pt>
                <c:pt idx="63">
                  <c:v>20.41193539103888</c:v>
                </c:pt>
                <c:pt idx="64">
                  <c:v>21.41292507939365</c:v>
                </c:pt>
                <c:pt idx="65">
                  <c:v>22.463002732069157</c:v>
                </c:pt>
                <c:pt idx="66">
                  <c:v>23.564575594883404</c:v>
                </c:pt>
                <c:pt idx="67">
                  <c:v>24.720168963618544</c:v>
                </c:pt>
                <c:pt idx="68">
                  <c:v>25.9324319731239</c:v>
                </c:pt>
                <c:pt idx="69">
                  <c:v>27.204143670313304</c:v>
                </c:pt>
                <c:pt idx="70">
                  <c:v>28.538219384978753</c:v>
                </c:pt>
                <c:pt idx="71">
                  <c:v>29.937717413025172</c:v>
                </c:pt>
                <c:pt idx="72">
                  <c:v>31.405846027447165</c:v>
                </c:pt>
                <c:pt idx="73">
                  <c:v>32.94597083312009</c:v>
                </c:pt>
                <c:pt idx="74">
                  <c:v>34.561622482265925</c:v>
                </c:pt>
                <c:pt idx="75">
                  <c:v>36.25650476828112</c:v>
                </c:pt>
                <c:pt idx="76">
                  <c:v>38.03450311648125</c:v>
                </c:pt>
                <c:pt idx="77">
                  <c:v>39.899693491226856</c:v>
                </c:pt>
                <c:pt idx="78">
                  <c:v>41.85635173984975</c:v>
                </c:pt>
                <c:pt idx="79">
                  <c:v>43.90896339480009</c:v>
                </c:pt>
                <c:pt idx="80">
                  <c:v>46.062233956485166</c:v>
                </c:pt>
                <c:pt idx="81">
                  <c:v>48.32109968037279</c:v>
                </c:pt>
                <c:pt idx="82">
                  <c:v>50.69073889308804</c:v>
                </c:pt>
                <c:pt idx="83">
                  <c:v>53.17658386344499</c:v>
                </c:pt>
                <c:pt idx="84">
                  <c:v>55.78433325562704</c:v>
                </c:pt>
                <c:pt idx="85">
                  <c:v>58.51996519306414</c:v>
                </c:pt>
                <c:pt idx="86">
                  <c:v>61.3897509629551</c:v>
                </c:pt>
                <c:pt idx="87">
                  <c:v>64.4002693928519</c:v>
                </c:pt>
                <c:pt idx="88">
                  <c:v>67.55842193226344</c:v>
                </c:pt>
                <c:pt idx="89">
                  <c:v>70.87144847385267</c:v>
                </c:pt>
                <c:pt idx="90">
                  <c:v>74.34694395049605</c:v>
                </c:pt>
                <c:pt idx="91">
                  <c:v>77.99287574625355</c:v>
                </c:pt>
                <c:pt idx="92">
                  <c:v>81.81760196116251</c:v>
                </c:pt>
                <c:pt idx="93">
                  <c:v>85.82989057172675</c:v>
                </c:pt>
                <c:pt idx="94">
                  <c:v>90.03893953102505</c:v>
                </c:pt>
                <c:pt idx="95">
                  <c:v>94.45439785451758</c:v>
                </c:pt>
                <c:pt idx="96">
                  <c:v>99.0863877398882</c:v>
                </c:pt>
                <c:pt idx="97">
                  <c:v>103.94552777163126</c:v>
                </c:pt>
                <c:pt idx="98">
                  <c:v>109.04295726357819</c:v>
                </c:pt>
                <c:pt idx="99">
                  <c:v>114.39036179516758</c:v>
                </c:pt>
                <c:pt idx="100">
                  <c:v>119.99999999999956</c:v>
                </c:pt>
              </c:numCache>
            </c:numRef>
          </c:xVal>
          <c:yVal>
            <c:numRef>
              <c:f>'One layer'!$AE$18:$AE$118</c:f>
              <c:numCache>
                <c:ptCount val="101"/>
                <c:pt idx="0">
                  <c:v>0.007976540721859281</c:v>
                </c:pt>
                <c:pt idx="1">
                  <c:v>0.008169782466980144</c:v>
                </c:pt>
                <c:pt idx="2">
                  <c:v>0.008367705736756808</c:v>
                </c:pt>
                <c:pt idx="3">
                  <c:v>0.008570423947020244</c:v>
                </c:pt>
                <c:pt idx="4">
                  <c:v>0.008778053261242789</c:v>
                </c:pt>
                <c:pt idx="5">
                  <c:v>0.008990712657103184</c:v>
                </c:pt>
                <c:pt idx="6">
                  <c:v>0.009208523994664297</c:v>
                </c:pt>
                <c:pt idx="7">
                  <c:v>0.00943161208620249</c:v>
                </c:pt>
                <c:pt idx="8">
                  <c:v>0.009660104767728718</c:v>
                </c:pt>
                <c:pt idx="9">
                  <c:v>0.00989413297224231</c:v>
                </c:pt>
                <c:pt idx="10">
                  <c:v>0.0101338308047594</c:v>
                </c:pt>
                <c:pt idx="11">
                  <c:v>0.010379335619159047</c:v>
                </c:pt>
                <c:pt idx="12">
                  <c:v>0.010630788096891011</c:v>
                </c:pt>
                <c:pt idx="13">
                  <c:v>0.010888332327590365</c:v>
                </c:pt>
                <c:pt idx="14">
                  <c:v>0.01115211589164506</c:v>
                </c:pt>
                <c:pt idx="15">
                  <c:v>0.01142228994476383</c:v>
                </c:pt>
                <c:pt idx="16">
                  <c:v>0.011699009304592804</c:v>
                </c:pt>
                <c:pt idx="17">
                  <c:v>0.011982432539430597</c:v>
                </c:pt>
                <c:pt idx="18">
                  <c:v>0.012272722059092552</c:v>
                </c:pt>
                <c:pt idx="19">
                  <c:v>0.012570044207976357</c:v>
                </c:pt>
                <c:pt idx="20">
                  <c:v>0.01287456936038222</c:v>
                </c:pt>
                <c:pt idx="21">
                  <c:v>0.013186472018142355</c:v>
                </c:pt>
                <c:pt idx="22">
                  <c:v>0.013505930910615645</c:v>
                </c:pt>
                <c:pt idx="23">
                  <c:v>0.013833129097104787</c:v>
                </c:pt>
                <c:pt idx="24">
                  <c:v>0.014168254071754652</c:v>
                </c:pt>
                <c:pt idx="25">
                  <c:v>0.014511497870991909</c:v>
                </c:pt>
                <c:pt idx="26">
                  <c:v>0.014863057183567514</c:v>
                </c:pt>
                <c:pt idx="27">
                  <c:v>0.015223133463265152</c:v>
                </c:pt>
                <c:pt idx="28">
                  <c:v>0.015591933044340122</c:v>
                </c:pt>
                <c:pt idx="29">
                  <c:v>0.01596966725975495</c:v>
                </c:pt>
                <c:pt idx="30">
                  <c:v>0.01635655256227933</c:v>
                </c:pt>
                <c:pt idx="31">
                  <c:v>0.016752810648523922</c:v>
                </c:pt>
                <c:pt idx="32">
                  <c:v>0.017158668585978986</c:v>
                </c:pt>
                <c:pt idx="33">
                  <c:v>0.01757435894313073</c:v>
                </c:pt>
                <c:pt idx="34">
                  <c:v>0.018000119922729846</c:v>
                </c:pt>
                <c:pt idx="35">
                  <c:v>0.018436195498288663</c:v>
                </c:pt>
                <c:pt idx="36">
                  <c:v>0.018882835553885122</c:v>
                </c:pt>
                <c:pt idx="37">
                  <c:v>0.019340296027353692</c:v>
                </c:pt>
                <c:pt idx="38">
                  <c:v>0.019808839056945197</c:v>
                </c:pt>
                <c:pt idx="39">
                  <c:v>0.020288733131539748</c:v>
                </c:pt>
                <c:pt idx="40">
                  <c:v>0.02078025324449873</c:v>
                </c:pt>
                <c:pt idx="41">
                  <c:v>0.021283681051244056</c:v>
                </c:pt>
                <c:pt idx="42">
                  <c:v>0.02179930503065497</c:v>
                </c:pt>
                <c:pt idx="43">
                  <c:v>0.02232742065037487</c:v>
                </c:pt>
                <c:pt idx="44">
                  <c:v>0.022868330536122982</c:v>
                </c:pt>
                <c:pt idx="45">
                  <c:v>0.023422344645107694</c:v>
                </c:pt>
                <c:pt idx="46">
                  <c:v>0.023989780443641157</c:v>
                </c:pt>
                <c:pt idx="47">
                  <c:v>0.024570963089056774</c:v>
                </c:pt>
                <c:pt idx="48">
                  <c:v>0.025166225616033874</c:v>
                </c:pt>
                <c:pt idx="49">
                  <c:v>0.025775909127436315</c:v>
                </c:pt>
                <c:pt idx="50">
                  <c:v>0.02640036298977447</c:v>
                </c:pt>
                <c:pt idx="51">
                  <c:v>0.027039945033402412</c:v>
                </c:pt>
                <c:pt idx="52">
                  <c:v>0.027695021757565233</c:v>
                </c:pt>
                <c:pt idx="53">
                  <c:v>0.028365968540413813</c:v>
                </c:pt>
                <c:pt idx="54">
                  <c:v>0.029053169854107514</c:v>
                </c:pt>
                <c:pt idx="55">
                  <c:v>0.029757019485128017</c:v>
                </c:pt>
                <c:pt idx="56">
                  <c:v>0.03047792075993042</c:v>
                </c:pt>
                <c:pt idx="57">
                  <c:v>0.031216286776061215</c:v>
                </c:pt>
                <c:pt idx="58">
                  <c:v>0.031972540638875245</c:v>
                </c:pt>
                <c:pt idx="59">
                  <c:v>0.0327471157039874</c:v>
                </c:pt>
                <c:pt idx="60">
                  <c:v>0.03354045582559822</c:v>
                </c:pt>
                <c:pt idx="61">
                  <c:v>0.03435301561083517</c:v>
                </c:pt>
                <c:pt idx="62">
                  <c:v>0.03518526068025602</c:v>
                </c:pt>
                <c:pt idx="63">
                  <c:v>0.036037667934662954</c:v>
                </c:pt>
                <c:pt idx="64">
                  <c:v>0.036910725828380724</c:v>
                </c:pt>
                <c:pt idx="65">
                  <c:v>0.03780493464915528</c:v>
                </c:pt>
                <c:pt idx="66">
                  <c:v>0.038720806804833315</c:v>
                </c:pt>
                <c:pt idx="67">
                  <c:v>0.039658867116987</c:v>
                </c:pt>
                <c:pt idx="68">
                  <c:v>0.040619653121652013</c:v>
                </c:pt>
                <c:pt idx="69">
                  <c:v>0.041603715377351566</c:v>
                </c:pt>
                <c:pt idx="70">
                  <c:v>0.04261161778058246</c:v>
                </c:pt>
                <c:pt idx="71">
                  <c:v>0.04364393788894438</c:v>
                </c:pt>
                <c:pt idx="72">
                  <c:v>0.044701267252097214</c:v>
                </c:pt>
                <c:pt idx="73">
                  <c:v>0.045784211750736464</c:v>
                </c:pt>
                <c:pt idx="74">
                  <c:v>0.04689339194378047</c:v>
                </c:pt>
                <c:pt idx="75">
                  <c:v>0.04802944342396908</c:v>
                </c:pt>
                <c:pt idx="76">
                  <c:v>0.0491930171820766</c:v>
                </c:pt>
                <c:pt idx="77">
                  <c:v>0.05038477997994887</c:v>
                </c:pt>
                <c:pt idx="78">
                  <c:v>0.05160541473257715</c:v>
                </c:pt>
                <c:pt idx="79">
                  <c:v>0.05285562089942846</c:v>
                </c:pt>
                <c:pt idx="80">
                  <c:v>0.05413611488525639</c:v>
                </c:pt>
                <c:pt idx="81">
                  <c:v>0.05544763045062191</c:v>
                </c:pt>
                <c:pt idx="82">
                  <c:v>0.056790919132359806</c:v>
                </c:pt>
                <c:pt idx="83">
                  <c:v>0.05816675067423113</c:v>
                </c:pt>
                <c:pt idx="84">
                  <c:v>0.059575913468009035</c:v>
                </c:pt>
                <c:pt idx="85">
                  <c:v>0.06101921500525038</c:v>
                </c:pt>
                <c:pt idx="86">
                  <c:v>0.06249748234001191</c:v>
                </c:pt>
                <c:pt idx="87">
                  <c:v>0.06401156256277661</c:v>
                </c:pt>
                <c:pt idx="88">
                  <c:v>0.06556232328586119</c:v>
                </c:pt>
                <c:pt idx="89">
                  <c:v>0.0671506531405836</c:v>
                </c:pt>
                <c:pt idx="90">
                  <c:v>0.06877746228647455</c:v>
                </c:pt>
                <c:pt idx="91">
                  <c:v>0.0704436829328257</c:v>
                </c:pt>
                <c:pt idx="92">
                  <c:v>0.07215026987287292</c:v>
                </c:pt>
                <c:pt idx="93">
                  <c:v>0.07389820103092076</c:v>
                </c:pt>
                <c:pt idx="94">
                  <c:v>0.07568847802272165</c:v>
                </c:pt>
                <c:pt idx="95">
                  <c:v>0.07752212672943114</c:v>
                </c:pt>
                <c:pt idx="96">
                  <c:v>0.07940019788546782</c:v>
                </c:pt>
                <c:pt idx="97">
                  <c:v>0.08132376768061496</c:v>
                </c:pt>
                <c:pt idx="98">
                  <c:v>0.0832939383767087</c:v>
                </c:pt>
                <c:pt idx="99">
                  <c:v>0.0853118389392665</c:v>
                </c:pt>
                <c:pt idx="100">
                  <c:v>0.08737862568441725</c:v>
                </c:pt>
              </c:numCache>
            </c:numRef>
          </c:yVal>
          <c:smooth val="0"/>
        </c:ser>
        <c:axId val="4708627"/>
        <c:axId val="42377644"/>
      </c:scatterChart>
      <c:valAx>
        <c:axId val="4708627"/>
        <c:scaling>
          <c:orientation val="minMax"/>
        </c:scaling>
        <c:axPos val="b"/>
        <c:title>
          <c:tx>
            <c:rich>
              <a:bodyPr vert="horz" rot="0" anchor="ctr"/>
              <a:lstStyle/>
              <a:p>
                <a:pPr algn="ctr">
                  <a:defRPr/>
                </a:pPr>
                <a:r>
                  <a:rPr lang="en-US" cap="none" sz="1600" b="0" i="0" u="none" baseline="0">
                    <a:solidFill>
                      <a:srgbClr val="000000"/>
                    </a:solidFill>
                    <a:latin typeface="Arial"/>
                    <a:ea typeface="Arial"/>
                    <a:cs typeface="Arial"/>
                  </a:rPr>
                  <a:t>Frequency (GHz)</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377644"/>
        <c:crossesAt val="1E-05"/>
        <c:crossBetween val="midCat"/>
        <c:dispUnits/>
      </c:valAx>
      <c:valAx>
        <c:axId val="42377644"/>
        <c:scaling>
          <c:logBase val="10"/>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Surface resistivity (Ohms/square)</a:t>
                </a:r>
              </a:p>
            </c:rich>
          </c:tx>
          <c:layout>
            <c:manualLayout>
              <c:xMode val="factor"/>
              <c:yMode val="factor"/>
              <c:x val="-0.03"/>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8627"/>
        <c:crosses val="autoZero"/>
        <c:crossBetween val="midCat"/>
        <c:dispUnits/>
      </c:valAx>
      <c:spPr>
        <a:noFill/>
        <a:ln w="12700">
          <a:solidFill>
            <a:srgbClr val="808080"/>
          </a:solidFill>
        </a:ln>
      </c:spPr>
    </c:plotArea>
    <c:legend>
      <c:legendPos val="r"/>
      <c:layout>
        <c:manualLayout>
          <c:xMode val="edge"/>
          <c:yMode val="edge"/>
          <c:x val="0.63225"/>
          <c:y val="0.5245"/>
          <c:w val="0.18375"/>
          <c:h val="0.247"/>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pageSetup horizontalDpi="200" verticalDpi="2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8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314325</xdr:colOff>
      <xdr:row>39</xdr:row>
      <xdr:rowOff>66675</xdr:rowOff>
    </xdr:to>
    <xdr:sp>
      <xdr:nvSpPr>
        <xdr:cNvPr id="1" name="Text Box 1"/>
        <xdr:cNvSpPr txBox="1">
          <a:spLocks noChangeArrowheads="1"/>
        </xdr:cNvSpPr>
      </xdr:nvSpPr>
      <xdr:spPr>
        <a:xfrm>
          <a:off x="0" y="0"/>
          <a:ext cx="8848725" cy="6381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Greetings from Microwaves101.com! This is RF Sheet Resistance Rev 6.xls. No longer locked!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Update November 2015: this warning came from Reto:</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If you include strongly ferro-magnetic materials any results past a few GHz or so will not be realistic. Permeability is a strong function of frequency once you go past a few GHz. The magnetic domains can't follow the fast changing magnetic field anymore and relative permeability drops down towards unity. Nickel, for example, with an initial relative permeability of 100 -600, will drop to somewhere between 1 and 2 at 10 GHz. Permeability and frequency are both in the denominator of the skin-depth formula. In the frequency range where the relative permeability drops from several hundred to about 1, the frequency only increases 10-fold. So the skin depth is actually increasing in that frequency range. Hence the sheet resistance (assuming that layer is much thicker than one skin depth) is actually dropping in that range of frequency.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Materials have to remain in alphabetic order, so</a:t>
          </a:r>
          <a:r>
            <a:rPr lang="en-US" cap="none" sz="1000" b="1" i="0" u="none" baseline="0">
              <a:solidFill>
                <a:srgbClr val="000000"/>
              </a:solidFill>
              <a:latin typeface="Arial"/>
              <a:ea typeface="Arial"/>
              <a:cs typeface="Arial"/>
            </a:rPr>
            <a:t> if you rename any of the "User Defined" materials, keep this in mind and leave the "aa" prefixes!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One-layer" worksheet, and Plot4, Plot5 and Plot6 May 8, 2007.This worksheet allows you to pick a metal and a frequency, and it will tell you what the skin depth is, and plot conductivity and resistivity of 1, 2, 3, 4 and 5 skin depths.  As requested by a Microwaves101 fan!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"Three layer" worksheet will calculate the RF sheet resistance of a thin film stack of three conductor layers, all you need to do is choose materials, and their thicknesses in microns and it does the rest!  Hey, Agilent's Advanced Design System doesn't even do that! You can use this spreadsheet to evaluate the relative loss of different metal stack-ups for microstrip thin film networks, for example.  If you want to use this spreadsheet for only one or two layers, just enter "0" for thickness of unwanted layers.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highlighted in yellow  on the "Enter data" sheet are the only ones you are supposed to edit (but some of the other cells are unlocked).  Use the pull-down menus to choose materials for each layer, or enter your own numbers in the "User defined" boxes in the material table on the  "Enter Data"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need to enter the thickness data in microns.  To convert microinches to microns, multiply microinches by 0.0254.  The spreadsheet displays microinches so you can check your calculations.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Layer 1 is closest to the substrate, layer three is farthest away.  Beyond layer 3 is a perfect insulator.  Like in the crummy graphic below!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change the list of frequencies to whatever you like, or control the frequency range using Fstart and Fstop.  Do whatever you want with the three plots.  Most of the calculations are done in terms of sheet conductivity, measured in Siemen-squares, the reciprocal of sheet resistance (ohms/square), because it is easier to add parallel conductances than parallel resistances.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Plot1 shows the composite sheet resistance versus frequency for the entire metalization system.  Plot2 shows the number of skin depths per layer.  Plot3 shows the percentage of DC conductivity by layer, this is useful in analyzing situations where you may be wasting precious metal without realizing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have ideas for improvements to this calculator (or additions or corrections to the material list), send it to techwriter@microwaves101.com.  Enjoy!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Unknown Editor
</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41</xdr:row>
      <xdr:rowOff>95250</xdr:rowOff>
    </xdr:from>
    <xdr:to>
      <xdr:col>7</xdr:col>
      <xdr:colOff>552450</xdr:colOff>
      <xdr:row>57</xdr:row>
      <xdr:rowOff>38100</xdr:rowOff>
    </xdr:to>
    <xdr:grpSp>
      <xdr:nvGrpSpPr>
        <xdr:cNvPr id="2" name="Group 32"/>
        <xdr:cNvGrpSpPr>
          <a:grpSpLocks/>
        </xdr:cNvGrpSpPr>
      </xdr:nvGrpSpPr>
      <xdr:grpSpPr>
        <a:xfrm>
          <a:off x="0" y="6734175"/>
          <a:ext cx="4819650" cy="2533650"/>
          <a:chOff x="791" y="269"/>
          <a:chExt cx="506" cy="249"/>
        </a:xfrm>
        <a:solidFill>
          <a:srgbClr val="FFFFFF"/>
        </a:solidFill>
      </xdr:grpSpPr>
      <xdr:sp>
        <xdr:nvSpPr>
          <xdr:cNvPr id="3" name="Rectangle 3"/>
          <xdr:cNvSpPr>
            <a:spLocks/>
          </xdr:cNvSpPr>
        </xdr:nvSpPr>
        <xdr:spPr>
          <a:xfrm>
            <a:off x="791" y="506"/>
            <a:ext cx="345" cy="12"/>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91" y="431"/>
            <a:ext cx="345" cy="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906" y="422"/>
            <a:ext cx="103" cy="9"/>
          </a:xfrm>
          <a:prstGeom prst="rect">
            <a:avLst/>
          </a:prstGeom>
          <a:solidFill>
            <a:srgbClr val="3333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8"/>
          <xdr:cNvSpPr txBox="1">
            <a:spLocks noChangeArrowheads="1"/>
          </xdr:cNvSpPr>
        </xdr:nvSpPr>
        <xdr:spPr>
          <a:xfrm>
            <a:off x="857" y="467"/>
            <a:ext cx="156" cy="25"/>
          </a:xfrm>
          <a:prstGeom prst="rect">
            <a:avLst/>
          </a:prstGeom>
          <a:solidFill>
            <a:srgbClr val="99CC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substrate (dielectric)</a:t>
            </a:r>
          </a:p>
        </xdr:txBody>
      </xdr:sp>
      <xdr:sp>
        <xdr:nvSpPr>
          <xdr:cNvPr id="7" name="Rectangle 9"/>
          <xdr:cNvSpPr>
            <a:spLocks/>
          </xdr:cNvSpPr>
        </xdr:nvSpPr>
        <xdr:spPr>
          <a:xfrm>
            <a:off x="906" y="413"/>
            <a:ext cx="103" cy="9"/>
          </a:xfrm>
          <a:prstGeom prst="rect">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10"/>
          <xdr:cNvSpPr>
            <a:spLocks/>
          </xdr:cNvSpPr>
        </xdr:nvSpPr>
        <xdr:spPr>
          <a:xfrm>
            <a:off x="906" y="404"/>
            <a:ext cx="103" cy="9"/>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1"/>
          <xdr:cNvSpPr>
            <a:spLocks/>
          </xdr:cNvSpPr>
        </xdr:nvSpPr>
        <xdr:spPr>
          <a:xfrm flipV="1">
            <a:off x="1011" y="370"/>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2"/>
          <xdr:cNvSpPr>
            <a:spLocks/>
          </xdr:cNvSpPr>
        </xdr:nvSpPr>
        <xdr:spPr>
          <a:xfrm flipV="1">
            <a:off x="1010" y="35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3"/>
          <xdr:cNvSpPr>
            <a:spLocks/>
          </xdr:cNvSpPr>
        </xdr:nvSpPr>
        <xdr:spPr>
          <a:xfrm flipV="1">
            <a:off x="1010" y="362"/>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4"/>
          <xdr:cNvSpPr>
            <a:spLocks/>
          </xdr:cNvSpPr>
        </xdr:nvSpPr>
        <xdr:spPr>
          <a:xfrm flipV="1">
            <a:off x="1009"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5"/>
          <xdr:cNvSpPr>
            <a:spLocks/>
          </xdr:cNvSpPr>
        </xdr:nvSpPr>
        <xdr:spPr>
          <a:xfrm flipV="1">
            <a:off x="906" y="344"/>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6"/>
          <xdr:cNvSpPr>
            <a:spLocks/>
          </xdr:cNvSpPr>
        </xdr:nvSpPr>
        <xdr:spPr>
          <a:xfrm flipV="1">
            <a:off x="1137"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7"/>
          <xdr:cNvSpPr>
            <a:spLocks/>
          </xdr:cNvSpPr>
        </xdr:nvSpPr>
        <xdr:spPr>
          <a:xfrm flipV="1">
            <a:off x="1134" y="446"/>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8"/>
          <xdr:cNvSpPr>
            <a:spLocks/>
          </xdr:cNvSpPr>
        </xdr:nvSpPr>
        <xdr:spPr>
          <a:xfrm flipV="1">
            <a:off x="1136" y="458"/>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 Box 19"/>
          <xdr:cNvSpPr txBox="1">
            <a:spLocks noChangeArrowheads="1"/>
          </xdr:cNvSpPr>
        </xdr:nvSpPr>
        <xdr:spPr>
          <a:xfrm>
            <a:off x="1226" y="326"/>
            <a:ext cx="7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1</a:t>
            </a:r>
          </a:p>
        </xdr:txBody>
      </xdr:sp>
      <xdr:sp>
        <xdr:nvSpPr>
          <xdr:cNvPr id="18" name="Text Box 20"/>
          <xdr:cNvSpPr txBox="1">
            <a:spLocks noChangeArrowheads="1"/>
          </xdr:cNvSpPr>
        </xdr:nvSpPr>
        <xdr:spPr>
          <a:xfrm>
            <a:off x="1204" y="269"/>
            <a:ext cx="61"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3</a:t>
            </a:r>
          </a:p>
        </xdr:txBody>
      </xdr:sp>
      <xdr:sp>
        <xdr:nvSpPr>
          <xdr:cNvPr id="19" name="Text Box 21"/>
          <xdr:cNvSpPr txBox="1">
            <a:spLocks noChangeArrowheads="1"/>
          </xdr:cNvSpPr>
        </xdr:nvSpPr>
        <xdr:spPr>
          <a:xfrm>
            <a:off x="1207" y="297"/>
            <a:ext cx="73" cy="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Layer 2</a:t>
            </a:r>
          </a:p>
        </xdr:txBody>
      </xdr:sp>
      <xdr:sp>
        <xdr:nvSpPr>
          <xdr:cNvPr id="20" name="Line 22"/>
          <xdr:cNvSpPr>
            <a:spLocks/>
          </xdr:cNvSpPr>
        </xdr:nvSpPr>
        <xdr:spPr>
          <a:xfrm flipV="1">
            <a:off x="791" y="371"/>
            <a:ext cx="133" cy="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3"/>
          <xdr:cNvSpPr>
            <a:spLocks/>
          </xdr:cNvSpPr>
        </xdr:nvSpPr>
        <xdr:spPr>
          <a:xfrm>
            <a:off x="924" y="371"/>
            <a:ext cx="5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4"/>
          <xdr:cNvSpPr>
            <a:spLocks/>
          </xdr:cNvSpPr>
        </xdr:nvSpPr>
        <xdr:spPr>
          <a:xfrm>
            <a:off x="1037" y="344"/>
            <a:ext cx="1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5"/>
          <xdr:cNvSpPr>
            <a:spLocks/>
          </xdr:cNvSpPr>
        </xdr:nvSpPr>
        <xdr:spPr>
          <a:xfrm>
            <a:off x="1143" y="344"/>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6"/>
          <xdr:cNvSpPr>
            <a:spLocks/>
          </xdr:cNvSpPr>
        </xdr:nvSpPr>
        <xdr:spPr>
          <a:xfrm>
            <a:off x="1142" y="371"/>
            <a:ext cx="12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8"/>
          <xdr:cNvSpPr>
            <a:spLocks/>
          </xdr:cNvSpPr>
        </xdr:nvSpPr>
        <xdr:spPr>
          <a:xfrm flipH="1">
            <a:off x="1267" y="371"/>
            <a:ext cx="2"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9"/>
          <xdr:cNvSpPr>
            <a:spLocks/>
          </xdr:cNvSpPr>
        </xdr:nvSpPr>
        <xdr:spPr>
          <a:xfrm flipH="1">
            <a:off x="1144" y="339"/>
            <a:ext cx="76"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 name="Line 30"/>
          <xdr:cNvSpPr>
            <a:spLocks/>
          </xdr:cNvSpPr>
        </xdr:nvSpPr>
        <xdr:spPr>
          <a:xfrm flipH="1">
            <a:off x="1142" y="316"/>
            <a:ext cx="53"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8" name="Line 31"/>
          <xdr:cNvSpPr>
            <a:spLocks/>
          </xdr:cNvSpPr>
        </xdr:nvSpPr>
        <xdr:spPr>
          <a:xfrm flipH="1">
            <a:off x="1143" y="292"/>
            <a:ext cx="52" cy="5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571500</xdr:colOff>
      <xdr:row>44</xdr:row>
      <xdr:rowOff>104775</xdr:rowOff>
    </xdr:from>
    <xdr:to>
      <xdr:col>11</xdr:col>
      <xdr:colOff>571500</xdr:colOff>
      <xdr:row>51</xdr:row>
      <xdr:rowOff>57150</xdr:rowOff>
    </xdr:to>
    <xdr:pic>
      <xdr:nvPicPr>
        <xdr:cNvPr id="29" name="Picture 33"/>
        <xdr:cNvPicPr preferRelativeResize="1">
          <a:picLocks noChangeAspect="1"/>
        </xdr:cNvPicPr>
      </xdr:nvPicPr>
      <xdr:blipFill>
        <a:blip r:embed="rId1"/>
        <a:stretch>
          <a:fillRect/>
        </a:stretch>
      </xdr:blipFill>
      <xdr:spPr>
        <a:xfrm>
          <a:off x="4838700" y="7229475"/>
          <a:ext cx="24384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D55:D55"/>
  <sheetViews>
    <sheetView tabSelected="1" zoomScalePageLayoutView="0" workbookViewId="0" topLeftCell="A1">
      <selection activeCell="A1" sqref="A1"/>
    </sheetView>
  </sheetViews>
  <sheetFormatPr defaultColWidth="9.140625" defaultRowHeight="12.75"/>
  <sheetData>
    <row r="55" ht="12.75">
      <c r="D55" s="18"/>
    </row>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BJ126"/>
  <sheetViews>
    <sheetView zoomScalePageLayoutView="0" workbookViewId="0" topLeftCell="A1">
      <selection activeCell="N125" sqref="N12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3" width="9.8515625" style="7" customWidth="1"/>
    <col min="14" max="14" width="12.7109375" style="7" customWidth="1"/>
    <col min="15" max="15" width="17.00390625" style="7" customWidth="1"/>
    <col min="16" max="16" width="9.140625" style="7" customWidth="1"/>
    <col min="17" max="17" width="14.28125" style="7" customWidth="1"/>
    <col min="18" max="18" width="9.140625" style="7" customWidth="1"/>
    <col min="19" max="19" width="16.8515625" style="7" customWidth="1"/>
    <col min="20" max="20" width="9.140625" style="7" customWidth="1"/>
    <col min="21" max="21" width="11.140625" style="7" customWidth="1"/>
    <col min="22" max="22" width="11.7109375" style="7" customWidth="1"/>
    <col min="23" max="23" width="10.8515625" style="7" customWidth="1"/>
    <col min="24" max="24" width="16.8515625" style="7" customWidth="1"/>
    <col min="25" max="25" width="9.140625" style="7" customWidth="1"/>
    <col min="26" max="26" width="11.7109375" style="7" customWidth="1"/>
    <col min="27" max="27" width="10.57421875" style="7" customWidth="1"/>
    <col min="28" max="32" width="11.57421875" style="7" customWidth="1"/>
    <col min="33" max="33" width="9.140625" style="7" customWidth="1"/>
    <col min="34" max="34" width="11.57421875" style="7" bestFit="1" customWidth="1"/>
    <col min="35" max="35" width="14.57421875" style="35" customWidth="1"/>
    <col min="36" max="36" width="15.140625" style="35" customWidth="1"/>
    <col min="37" max="37" width="17.421875" style="35" customWidth="1"/>
    <col min="38" max="38" width="9.140625" style="35" customWidth="1"/>
    <col min="39" max="39" width="12.28125" style="35" customWidth="1"/>
    <col min="40" max="40" width="11.421875" style="35" customWidth="1"/>
    <col min="41" max="42" width="11.00390625" style="35" customWidth="1"/>
    <col min="43" max="43" width="17.140625" style="35" customWidth="1"/>
    <col min="44" max="44" width="16.7109375" style="35" customWidth="1"/>
    <col min="45" max="51" width="9.140625" style="35" customWidth="1"/>
  </cols>
  <sheetData>
    <row r="1" ht="12.75">
      <c r="A1" s="7" t="s">
        <v>112</v>
      </c>
    </row>
    <row r="3" spans="1:51" s="2" customFormat="1" ht="12.75">
      <c r="A3" s="5" t="s">
        <v>7</v>
      </c>
      <c r="B3" s="5" t="s">
        <v>27</v>
      </c>
      <c r="C3" s="23" t="s">
        <v>8</v>
      </c>
      <c r="D3" s="5" t="s">
        <v>20</v>
      </c>
      <c r="E3" s="36" t="s">
        <v>109</v>
      </c>
      <c r="F3" s="36" t="s">
        <v>108</v>
      </c>
      <c r="G3" s="36" t="s">
        <v>111</v>
      </c>
      <c r="H3" s="33" t="s">
        <v>6</v>
      </c>
      <c r="I3" s="6"/>
      <c r="J3" s="30"/>
      <c r="K3" s="4"/>
      <c r="L3" s="4"/>
      <c r="M3" s="4"/>
      <c r="N3" s="4"/>
      <c r="O3" s="4"/>
      <c r="P3" s="4"/>
      <c r="Q3" s="4"/>
      <c r="R3" s="4"/>
      <c r="S3" s="4"/>
      <c r="T3" s="4"/>
      <c r="U3" s="4"/>
      <c r="V3" s="4"/>
      <c r="W3" s="4"/>
      <c r="X3" s="4"/>
      <c r="Y3" s="4"/>
      <c r="Z3" s="4"/>
      <c r="AA3" s="4"/>
      <c r="AB3" s="4"/>
      <c r="AC3" s="4"/>
      <c r="AD3" s="4"/>
      <c r="AE3" s="4"/>
      <c r="AF3" s="4"/>
      <c r="AG3" s="37"/>
      <c r="AH3" s="37"/>
      <c r="AI3" s="37"/>
      <c r="AJ3" s="37"/>
      <c r="AK3" s="37"/>
      <c r="AL3" s="37"/>
      <c r="AM3" s="37"/>
      <c r="AN3" s="37"/>
      <c r="AO3" s="37"/>
      <c r="AP3" s="37"/>
      <c r="AQ3" s="37"/>
      <c r="AR3" s="37"/>
      <c r="AS3" s="37"/>
      <c r="AT3" s="37"/>
      <c r="AU3" s="37"/>
      <c r="AV3" s="37"/>
      <c r="AW3" s="37"/>
      <c r="AX3" s="37"/>
      <c r="AY3" s="37"/>
    </row>
    <row r="4" spans="1:51" s="2" customFormat="1" ht="12.75">
      <c r="A4" s="5"/>
      <c r="B4" s="5"/>
      <c r="C4" s="23"/>
      <c r="D4" s="5"/>
      <c r="E4" s="34" t="s">
        <v>100</v>
      </c>
      <c r="F4" s="34" t="s">
        <v>105</v>
      </c>
      <c r="G4" s="34"/>
      <c r="H4" s="33"/>
      <c r="I4" s="30"/>
      <c r="J4" s="30"/>
      <c r="K4" s="4"/>
      <c r="L4" s="4"/>
      <c r="M4" s="4"/>
      <c r="N4" s="4"/>
      <c r="O4" s="4"/>
      <c r="P4" s="4"/>
      <c r="Q4" s="4"/>
      <c r="R4" s="4"/>
      <c r="S4" s="4"/>
      <c r="T4" s="4"/>
      <c r="U4" s="4"/>
      <c r="V4" s="4"/>
      <c r="W4" s="4"/>
      <c r="X4" s="4"/>
      <c r="Y4" s="4"/>
      <c r="Z4" s="4"/>
      <c r="AA4" s="4"/>
      <c r="AB4" s="4"/>
      <c r="AC4" s="4"/>
      <c r="AD4" s="4"/>
      <c r="AE4" s="4"/>
      <c r="AF4" s="4"/>
      <c r="AG4" s="37"/>
      <c r="AH4" s="37"/>
      <c r="AI4" s="37"/>
      <c r="AJ4" s="37"/>
      <c r="AK4" s="37"/>
      <c r="AL4" s="37"/>
      <c r="AM4" s="37"/>
      <c r="AN4" s="37"/>
      <c r="AO4" s="37"/>
      <c r="AP4" s="37"/>
      <c r="AQ4" s="37"/>
      <c r="AR4" s="37"/>
      <c r="AS4" s="37"/>
      <c r="AT4" s="37"/>
      <c r="AU4" s="37"/>
      <c r="AV4" s="37"/>
      <c r="AW4" s="37"/>
      <c r="AX4" s="37"/>
      <c r="AY4" s="37"/>
    </row>
    <row r="5" spans="1:34" ht="12.75">
      <c r="A5" s="8">
        <v>1</v>
      </c>
      <c r="B5" s="15" t="s">
        <v>0</v>
      </c>
      <c r="C5" s="24">
        <v>0.01</v>
      </c>
      <c r="D5" s="26">
        <f>C5/0.0254</f>
        <v>0.3937007874015748</v>
      </c>
      <c r="E5" s="38" t="str">
        <f>LOOKUP(B5,A$21:A$48,C$21:C$48)</f>
        <v>8.707</v>
      </c>
      <c r="F5" s="39">
        <f>1/E5*100000000</f>
        <v>11485012.059262661</v>
      </c>
      <c r="G5" s="40">
        <f>LOOKUP(B5,A$21:A$48,G$21:G$48)</f>
        <v>250</v>
      </c>
      <c r="H5" s="29">
        <f>IF(C5=0,1E+99,E5/C5/100)</f>
        <v>8.707</v>
      </c>
      <c r="L5" s="7"/>
      <c r="AG5" s="35"/>
      <c r="AH5" s="35"/>
    </row>
    <row r="6" spans="1:34" ht="12.75">
      <c r="A6" s="8">
        <v>2</v>
      </c>
      <c r="B6" s="15" t="s">
        <v>85</v>
      </c>
      <c r="C6" s="24">
        <v>0.4</v>
      </c>
      <c r="D6" s="26">
        <f>C6/0.0254</f>
        <v>15.748031496062994</v>
      </c>
      <c r="E6" s="38" t="str">
        <f>LOOKUP(B6,A$21:A$48,C$21:C$48)</f>
        <v>252</v>
      </c>
      <c r="F6" s="39">
        <f>1/E6*100000000</f>
        <v>396825.3968253968</v>
      </c>
      <c r="G6" s="40">
        <f>LOOKUP(B6,A$21:A$48,G$21:G$48)</f>
        <v>1</v>
      </c>
      <c r="H6" s="29">
        <f>IF(C6=0,1E+99,E6/C6/100)</f>
        <v>6.3</v>
      </c>
      <c r="L6" s="7"/>
      <c r="AG6" s="35"/>
      <c r="AH6" s="35"/>
    </row>
    <row r="7" spans="1:34" ht="12.75">
      <c r="A7" s="27">
        <v>3</v>
      </c>
      <c r="B7" s="15" t="s">
        <v>28</v>
      </c>
      <c r="C7" s="24">
        <v>2</v>
      </c>
      <c r="D7" s="26">
        <f>C7/0.0254</f>
        <v>78.74015748031496</v>
      </c>
      <c r="E7" s="38" t="str">
        <f>LOOKUP(B7,A$21:A$48,C$21:C$48)</f>
        <v>2.44</v>
      </c>
      <c r="F7" s="39">
        <f>1/E7*100000000</f>
        <v>40983606.55737705</v>
      </c>
      <c r="G7" s="40">
        <f>LOOKUP(B7,A$21:A$48,G$21:G$48)</f>
        <v>1</v>
      </c>
      <c r="H7" s="29">
        <f>IF(C7=0,1E+99,E7/C7/100)</f>
        <v>0.012199999999999999</v>
      </c>
      <c r="L7" s="7"/>
      <c r="AG7" s="35"/>
      <c r="AH7" s="35"/>
    </row>
    <row r="8" spans="1:34" ht="12.75">
      <c r="A8" s="27">
        <v>4</v>
      </c>
      <c r="B8" s="8" t="s">
        <v>9</v>
      </c>
      <c r="C8" s="25" t="s">
        <v>10</v>
      </c>
      <c r="D8" s="25" t="s">
        <v>10</v>
      </c>
      <c r="E8" s="8" t="s">
        <v>10</v>
      </c>
      <c r="F8" s="8" t="s">
        <v>106</v>
      </c>
      <c r="G8" s="8">
        <v>1</v>
      </c>
      <c r="H8" s="25" t="s">
        <v>10</v>
      </c>
      <c r="L8" s="7"/>
      <c r="AG8" s="35"/>
      <c r="AH8" s="35"/>
    </row>
    <row r="9" spans="1:34" ht="12.75">
      <c r="A9" s="10"/>
      <c r="F9" s="7"/>
      <c r="G9" s="7" t="s">
        <v>19</v>
      </c>
      <c r="H9" s="20">
        <f>1/(1/H5+1/H6+1/H7)</f>
        <v>0.012159415768379754</v>
      </c>
      <c r="L9" s="7"/>
      <c r="AG9" s="35"/>
      <c r="AH9" s="35"/>
    </row>
    <row r="10" spans="1:34" ht="12.75">
      <c r="A10" s="27" t="s">
        <v>102</v>
      </c>
      <c r="B10" s="51">
        <v>0.001</v>
      </c>
      <c r="C10" s="32" t="s">
        <v>104</v>
      </c>
      <c r="F10" s="7"/>
      <c r="H10" s="20"/>
      <c r="L10" s="7"/>
      <c r="AG10" s="35"/>
      <c r="AH10" s="35"/>
    </row>
    <row r="11" spans="1:34" ht="12.75">
      <c r="A11" s="27" t="s">
        <v>103</v>
      </c>
      <c r="B11" s="51">
        <v>120</v>
      </c>
      <c r="C11" s="32" t="s">
        <v>104</v>
      </c>
      <c r="F11" s="7"/>
      <c r="H11" s="20"/>
      <c r="L11" s="7"/>
      <c r="AG11" s="35"/>
      <c r="AH11" s="35"/>
    </row>
    <row r="12" ht="12.75">
      <c r="D12" s="10"/>
    </row>
    <row r="13" spans="4:12" ht="12.75">
      <c r="D13" s="10"/>
      <c r="L13" s="20" t="s">
        <v>114</v>
      </c>
    </row>
    <row r="14" ht="12.75">
      <c r="D14" s="10"/>
    </row>
    <row r="15" spans="1:44" ht="12.75">
      <c r="A15" s="35"/>
      <c r="B15" s="35"/>
      <c r="C15" s="35"/>
      <c r="D15" s="35"/>
      <c r="E15" s="35"/>
      <c r="G15" s="35"/>
      <c r="H15" s="35"/>
      <c r="I15" s="35"/>
      <c r="J15" s="35"/>
      <c r="K15" s="35"/>
      <c r="L15" s="9"/>
      <c r="M15" s="9"/>
      <c r="N15" s="21"/>
      <c r="O15" s="10"/>
      <c r="Q15" s="20"/>
      <c r="V15" s="20"/>
      <c r="AI15" s="7"/>
      <c r="AJ15" s="7"/>
      <c r="AK15" s="7"/>
      <c r="AL15" s="7"/>
      <c r="AM15" s="7"/>
      <c r="AN15" s="7"/>
      <c r="AO15" s="7"/>
      <c r="AP15" s="7"/>
      <c r="AQ15" s="7"/>
      <c r="AR15" s="7"/>
    </row>
    <row r="16" spans="1:44" ht="12.75">
      <c r="A16" s="35"/>
      <c r="B16" s="35"/>
      <c r="C16" s="35"/>
      <c r="D16" s="35"/>
      <c r="E16" s="35"/>
      <c r="F16" s="35"/>
      <c r="G16" s="35"/>
      <c r="H16" s="35"/>
      <c r="I16" s="35"/>
      <c r="J16" s="35"/>
      <c r="K16" s="35"/>
      <c r="L16" s="7"/>
      <c r="M16" s="7" t="s">
        <v>11</v>
      </c>
      <c r="N16" s="22"/>
      <c r="O16" s="10"/>
      <c r="Q16" s="20" t="s">
        <v>12</v>
      </c>
      <c r="V16" s="20" t="s">
        <v>13</v>
      </c>
      <c r="Z16" s="7" t="s">
        <v>25</v>
      </c>
      <c r="AE16" s="7" t="s">
        <v>11</v>
      </c>
      <c r="AF16" s="7" t="s">
        <v>12</v>
      </c>
      <c r="AG16" s="7" t="s">
        <v>13</v>
      </c>
      <c r="AI16" s="7" t="s">
        <v>11</v>
      </c>
      <c r="AJ16" s="7" t="s">
        <v>12</v>
      </c>
      <c r="AK16" s="7" t="s">
        <v>13</v>
      </c>
      <c r="AL16" s="7"/>
      <c r="AM16" s="7" t="s">
        <v>11</v>
      </c>
      <c r="AN16" s="7" t="s">
        <v>12</v>
      </c>
      <c r="AO16" s="7" t="s">
        <v>13</v>
      </c>
      <c r="AP16" s="7"/>
      <c r="AQ16" s="7" t="s">
        <v>19</v>
      </c>
      <c r="AR16" s="7" t="s">
        <v>19</v>
      </c>
    </row>
    <row r="17" spans="1:51" s="2" customFormat="1" ht="38.25">
      <c r="A17" s="41" t="s">
        <v>101</v>
      </c>
      <c r="B17" s="37"/>
      <c r="C17" s="37"/>
      <c r="D17" s="37"/>
      <c r="E17" s="37"/>
      <c r="F17" s="37"/>
      <c r="G17" s="37"/>
      <c r="H17" s="37"/>
      <c r="I17" s="37"/>
      <c r="J17" s="37"/>
      <c r="K17" s="37"/>
      <c r="L17" s="4" t="s">
        <v>1</v>
      </c>
      <c r="M17" s="4" t="s">
        <v>3</v>
      </c>
      <c r="N17" s="19" t="s">
        <v>4</v>
      </c>
      <c r="O17" s="4" t="s">
        <v>107</v>
      </c>
      <c r="P17" s="4"/>
      <c r="Q17" s="19" t="s">
        <v>3</v>
      </c>
      <c r="R17" s="4" t="s">
        <v>4</v>
      </c>
      <c r="S17" s="4" t="s">
        <v>24</v>
      </c>
      <c r="T17" s="4"/>
      <c r="U17" s="4"/>
      <c r="V17" s="19" t="s">
        <v>3</v>
      </c>
      <c r="W17" s="4" t="s">
        <v>4</v>
      </c>
      <c r="X17" s="4" t="s">
        <v>24</v>
      </c>
      <c r="Y17" s="4"/>
      <c r="Z17" s="4" t="s">
        <v>16</v>
      </c>
      <c r="AA17" s="4" t="s">
        <v>14</v>
      </c>
      <c r="AB17" s="4" t="s">
        <v>15</v>
      </c>
      <c r="AC17" s="4" t="s">
        <v>17</v>
      </c>
      <c r="AD17" s="4"/>
      <c r="AE17" s="4" t="s">
        <v>18</v>
      </c>
      <c r="AF17" s="4" t="s">
        <v>18</v>
      </c>
      <c r="AG17" s="4" t="s">
        <v>18</v>
      </c>
      <c r="AH17" s="4"/>
      <c r="AI17" s="4" t="s">
        <v>23</v>
      </c>
      <c r="AJ17" s="4" t="s">
        <v>23</v>
      </c>
      <c r="AK17" s="4" t="s">
        <v>23</v>
      </c>
      <c r="AL17" s="4"/>
      <c r="AM17" s="4" t="s">
        <v>26</v>
      </c>
      <c r="AN17" s="4" t="s">
        <v>26</v>
      </c>
      <c r="AO17" s="4" t="s">
        <v>26</v>
      </c>
      <c r="AP17" s="4"/>
      <c r="AQ17" s="4" t="s">
        <v>23</v>
      </c>
      <c r="AR17" s="4" t="s">
        <v>22</v>
      </c>
      <c r="AS17" s="37"/>
      <c r="AT17" s="37"/>
      <c r="AU17" s="37"/>
      <c r="AV17" s="37"/>
      <c r="AW17" s="37"/>
      <c r="AX17" s="37"/>
      <c r="AY17" s="37"/>
    </row>
    <row r="18" spans="1:51" s="2" customFormat="1" ht="12.75">
      <c r="A18" s="42"/>
      <c r="B18" s="43"/>
      <c r="C18" s="44" t="s">
        <v>40</v>
      </c>
      <c r="D18" s="44" t="s">
        <v>40</v>
      </c>
      <c r="E18" s="44" t="s">
        <v>40</v>
      </c>
      <c r="F18" s="44" t="s">
        <v>41</v>
      </c>
      <c r="G18" s="44" t="s">
        <v>110</v>
      </c>
      <c r="H18" s="45"/>
      <c r="I18" s="37"/>
      <c r="J18" s="37"/>
      <c r="K18" s="37"/>
      <c r="L18" s="28">
        <v>0</v>
      </c>
      <c r="M18" s="4" t="s">
        <v>10</v>
      </c>
      <c r="N18" s="19">
        <v>0</v>
      </c>
      <c r="O18" s="4" t="s">
        <v>10</v>
      </c>
      <c r="P18" s="4"/>
      <c r="Q18" s="4" t="s">
        <v>10</v>
      </c>
      <c r="R18" s="19">
        <v>0</v>
      </c>
      <c r="S18" s="4" t="s">
        <v>10</v>
      </c>
      <c r="T18" s="4"/>
      <c r="U18" s="4"/>
      <c r="V18" s="4" t="s">
        <v>10</v>
      </c>
      <c r="W18" s="19">
        <v>0</v>
      </c>
      <c r="X18" s="4" t="s">
        <v>10</v>
      </c>
      <c r="Y18" s="4"/>
      <c r="Z18" s="4"/>
      <c r="AA18" s="4"/>
      <c r="AB18" s="4"/>
      <c r="AC18" s="4"/>
      <c r="AD18" s="4"/>
      <c r="AE18" s="4">
        <v>0</v>
      </c>
      <c r="AF18" s="4">
        <v>0</v>
      </c>
      <c r="AG18" s="4">
        <v>0</v>
      </c>
      <c r="AH18" s="4"/>
      <c r="AI18" s="11">
        <f>1/H5</f>
        <v>0.11485012059262661</v>
      </c>
      <c r="AJ18" s="11">
        <f>1/H6</f>
        <v>0.15873015873015872</v>
      </c>
      <c r="AK18" s="11">
        <f>1/H7</f>
        <v>81.9672131147541</v>
      </c>
      <c r="AL18" s="11"/>
      <c r="AM18" s="11">
        <v>1</v>
      </c>
      <c r="AN18" s="11">
        <v>1</v>
      </c>
      <c r="AO18" s="11">
        <v>1</v>
      </c>
      <c r="AP18" s="11"/>
      <c r="AQ18" s="13">
        <f>AI18+AJ18+AK18</f>
        <v>82.24079339407689</v>
      </c>
      <c r="AR18" s="11">
        <f>H9</f>
        <v>0.012159415768379754</v>
      </c>
      <c r="AS18" s="37"/>
      <c r="AT18" s="37"/>
      <c r="AU18" s="37"/>
      <c r="AV18" s="37"/>
      <c r="AW18" s="37"/>
      <c r="AX18" s="37"/>
      <c r="AY18" s="37"/>
    </row>
    <row r="19" spans="1:44" ht="12.75">
      <c r="A19" s="42"/>
      <c r="B19" s="43"/>
      <c r="C19" s="36" t="s">
        <v>109</v>
      </c>
      <c r="D19" s="36" t="s">
        <v>109</v>
      </c>
      <c r="E19" s="36" t="s">
        <v>109</v>
      </c>
      <c r="F19" s="36" t="s">
        <v>108</v>
      </c>
      <c r="G19" s="36" t="s">
        <v>111</v>
      </c>
      <c r="H19" s="45"/>
      <c r="I19" s="35"/>
      <c r="J19" s="35"/>
      <c r="K19" s="35"/>
      <c r="L19" s="46">
        <f>B10</f>
        <v>0.001</v>
      </c>
      <c r="M19" s="12">
        <f aca="true" t="shared" si="0" ref="M19:M50">((2*$E$5/100000000)/(2*PI()*$L19*1000000000*4*PI()*0.0000001*$G$5))^0.5*1000000</f>
        <v>9.392569115922624</v>
      </c>
      <c r="N19" s="20">
        <f aca="true" t="shared" si="1" ref="N19:N50">$C$5/M19</f>
        <v>0.0010646714308492696</v>
      </c>
      <c r="O19" s="13">
        <f aca="true" t="shared" si="2" ref="O19:O50">100*M19/$E$5</f>
        <v>107.87376956382937</v>
      </c>
      <c r="P19" s="13"/>
      <c r="Q19" s="21">
        <f aca="true" t="shared" si="3" ref="Q19:Q50">((2*$E$6/100000000)/(2*PI()*$L19*1000000000*4*PI()*0.0000001*$G$6))^0.5*1000000</f>
        <v>798.9514734617667</v>
      </c>
      <c r="R19" s="13">
        <f>$C$6/Q19</f>
        <v>0.0005006561891260368</v>
      </c>
      <c r="S19" s="13">
        <f>100*Q19/$E$6</f>
        <v>317.04423550070106</v>
      </c>
      <c r="T19" s="13"/>
      <c r="U19" s="13"/>
      <c r="V19" s="21">
        <f aca="true" t="shared" si="4" ref="V19:V50">((2*$E$7/100000000)/(2*PI()*$L19*1000000000*4*PI()*0.0000001*$G$7))^0.5*1000000</f>
        <v>78.61674250554142</v>
      </c>
      <c r="W19" s="13">
        <f>$C$7/V19</f>
        <v>0.025439873699409855</v>
      </c>
      <c r="X19" s="13">
        <f>100*V19/$E$7</f>
        <v>3221.9976436697307</v>
      </c>
      <c r="Z19" s="7">
        <v>0</v>
      </c>
      <c r="AA19" s="13">
        <f>N19</f>
        <v>0.0010646714308492696</v>
      </c>
      <c r="AB19" s="13">
        <f>N19+R19</f>
        <v>0.0015653276199753064</v>
      </c>
      <c r="AC19" s="13">
        <f>N19+R19+W19</f>
        <v>0.02700520131938516</v>
      </c>
      <c r="AE19" s="14">
        <f>EXP(-Z19)-EXP(-AA19)</f>
        <v>0.0010641048693065258</v>
      </c>
      <c r="AF19" s="14">
        <f>EXP(-AA19)-EXP(-AB19)</f>
        <v>0.00049999826438063</v>
      </c>
      <c r="AG19" s="14">
        <f>EXP(-AB19)-EXP(-AC19)</f>
        <v>0.02507971809150389</v>
      </c>
      <c r="AI19" s="13">
        <f aca="true" t="shared" si="5" ref="AI19:AI50">O19*AE19</f>
        <v>0.11478900346332094</v>
      </c>
      <c r="AJ19" s="13">
        <f aca="true" t="shared" si="6" ref="AJ19:AJ50">S19*AF19</f>
        <v>0.15852156748223425</v>
      </c>
      <c r="AK19" s="13">
        <f aca="true" t="shared" si="7" ref="AK19:AK50">X19*AG19</f>
        <v>80.80679259472664</v>
      </c>
      <c r="AL19" s="13"/>
      <c r="AM19" s="13">
        <f>AI19*$H$5</f>
        <v>0.9994678531551355</v>
      </c>
      <c r="AN19" s="13">
        <f>AJ19*$H$6</f>
        <v>0.9986858751380758</v>
      </c>
      <c r="AO19" s="13">
        <f>AK19*$H$7</f>
        <v>0.985842869655665</v>
      </c>
      <c r="AP19" s="13"/>
      <c r="AQ19" s="13">
        <f>AI19+AJ19+AK19</f>
        <v>81.0801031656722</v>
      </c>
      <c r="AR19" s="13">
        <f>1/AQ19</f>
        <v>0.012333482086926861</v>
      </c>
    </row>
    <row r="20" spans="1:44" ht="12.75">
      <c r="A20" s="42" t="s">
        <v>27</v>
      </c>
      <c r="B20" s="43" t="s">
        <v>42</v>
      </c>
      <c r="C20" s="36" t="s">
        <v>113</v>
      </c>
      <c r="D20" s="44" t="s">
        <v>43</v>
      </c>
      <c r="E20" s="44" t="s">
        <v>44</v>
      </c>
      <c r="F20" s="44" t="s">
        <v>100</v>
      </c>
      <c r="G20" s="44"/>
      <c r="H20" s="47"/>
      <c r="I20" s="35"/>
      <c r="J20" s="35"/>
      <c r="K20" s="35"/>
      <c r="L20" s="46">
        <f>L19*(B$11/B$10)^0.01</f>
        <v>0.001124066001808417</v>
      </c>
      <c r="M20" s="12">
        <f t="shared" si="0"/>
        <v>8.859077344095532</v>
      </c>
      <c r="N20" s="20">
        <f t="shared" si="1"/>
        <v>0.001128785720181671</v>
      </c>
      <c r="O20" s="13">
        <f t="shared" si="2"/>
        <v>101.74661013087781</v>
      </c>
      <c r="P20" s="13"/>
      <c r="Q20" s="21">
        <f t="shared" si="3"/>
        <v>753.5715532375526</v>
      </c>
      <c r="R20" s="13">
        <f aca="true" t="shared" si="8" ref="R20:R28">$C$6/Q20</f>
        <v>0.0005308055993906471</v>
      </c>
      <c r="S20" s="13">
        <f aca="true" t="shared" si="9" ref="S20:S28">100*Q20/$E$6</f>
        <v>299.03633064982245</v>
      </c>
      <c r="T20" s="13"/>
      <c r="U20" s="13"/>
      <c r="V20" s="21">
        <f t="shared" si="4"/>
        <v>74.1513630404646</v>
      </c>
      <c r="W20" s="13">
        <f aca="true" t="shared" si="10" ref="W20:W28">$C$7/V20</f>
        <v>0.026971857535627423</v>
      </c>
      <c r="X20" s="13">
        <f aca="true" t="shared" si="11" ref="X20:X28">100*V20/$E$7</f>
        <v>3038.9902885436313</v>
      </c>
      <c r="Z20" s="7">
        <v>0</v>
      </c>
      <c r="AA20" s="13">
        <f aca="true" t="shared" si="12" ref="AA20:AA28">N20</f>
        <v>0.001128785720181671</v>
      </c>
      <c r="AB20" s="13">
        <f aca="true" t="shared" si="13" ref="AB20:AB28">N20+R20</f>
        <v>0.001659591319572318</v>
      </c>
      <c r="AC20" s="13">
        <f aca="true" t="shared" si="14" ref="AC20:AC28">N20+R20+W20</f>
        <v>0.02863144885519974</v>
      </c>
      <c r="AE20" s="14">
        <f aca="true" t="shared" si="15" ref="AE20:AE28">EXP(-Z20)-EXP(-AA20)</f>
        <v>0.0011281488812213691</v>
      </c>
      <c r="AF20" s="14">
        <f aca="true" t="shared" si="16" ref="AF20:AF28">EXP(-AA20)-EXP(-AB20)</f>
        <v>0.0005300660781807354</v>
      </c>
      <c r="AG20" s="14">
        <f aca="true" t="shared" si="17" ref="AG20:AG28">EXP(-AB20)-EXP(-AC20)</f>
        <v>0.026567237942107358</v>
      </c>
      <c r="AI20" s="13">
        <f t="shared" si="5"/>
        <v>0.11478532438721663</v>
      </c>
      <c r="AJ20" s="13">
        <f t="shared" si="6"/>
        <v>0.158509015021109</v>
      </c>
      <c r="AK20" s="13">
        <f t="shared" si="7"/>
        <v>80.73757809949215</v>
      </c>
      <c r="AL20" s="13"/>
      <c r="AM20" s="13">
        <f aca="true" t="shared" si="18" ref="AM20:AM91">AI20*$H$5</f>
        <v>0.9994358194394952</v>
      </c>
      <c r="AN20" s="13">
        <f aca="true" t="shared" si="19" ref="AN20:AN91">AJ20*$H$6</f>
        <v>0.9986067946329867</v>
      </c>
      <c r="AO20" s="13">
        <f aca="true" t="shared" si="20" ref="AO20:AO91">AK20*$H$7</f>
        <v>0.9849984528138042</v>
      </c>
      <c r="AP20" s="13"/>
      <c r="AQ20" s="13">
        <f aca="true" t="shared" si="21" ref="AQ20:AQ28">AI20+AJ20+AK20</f>
        <v>81.01087243890048</v>
      </c>
      <c r="AR20" s="13">
        <f aca="true" t="shared" si="22" ref="AR20:AR28">1/AQ20</f>
        <v>0.012344022103381418</v>
      </c>
    </row>
    <row r="21" spans="1:44" ht="12.75">
      <c r="A21" s="52" t="s">
        <v>116</v>
      </c>
      <c r="B21" s="15" t="s">
        <v>115</v>
      </c>
      <c r="C21" s="53">
        <v>1</v>
      </c>
      <c r="D21" s="48">
        <f aca="true" t="shared" si="23" ref="D21:D27">C21/1000000</f>
        <v>1E-06</v>
      </c>
      <c r="E21" s="48">
        <f aca="true" t="shared" si="24" ref="E21:E27">D21/100</f>
        <v>1E-08</v>
      </c>
      <c r="F21" s="48">
        <f aca="true" t="shared" si="25" ref="F21:F27">1/E21</f>
        <v>100000000</v>
      </c>
      <c r="G21" s="54">
        <v>1</v>
      </c>
      <c r="H21" s="49"/>
      <c r="I21" s="35"/>
      <c r="J21" s="35"/>
      <c r="K21" s="35"/>
      <c r="L21" s="46">
        <f aca="true" t="shared" si="26" ref="L21:L84">L20*(B$11/B$10)^0.01</f>
        <v>0.0012635243764215602</v>
      </c>
      <c r="M21" s="12">
        <f t="shared" si="0"/>
        <v>8.355887555367476</v>
      </c>
      <c r="N21" s="20">
        <f t="shared" si="1"/>
        <v>0.0011967609585143849</v>
      </c>
      <c r="O21" s="13">
        <f t="shared" si="2"/>
        <v>95.96746933923826</v>
      </c>
      <c r="P21" s="13"/>
      <c r="Q21" s="21">
        <f t="shared" si="3"/>
        <v>710.7691827494111</v>
      </c>
      <c r="R21" s="13">
        <f t="shared" si="8"/>
        <v>0.0005627706007915429</v>
      </c>
      <c r="S21" s="13">
        <f t="shared" si="9"/>
        <v>282.0512629957981</v>
      </c>
      <c r="T21" s="13"/>
      <c r="U21" s="13"/>
      <c r="V21" s="21">
        <f t="shared" si="4"/>
        <v>69.9396142033132</v>
      </c>
      <c r="W21" s="13">
        <f t="shared" si="10"/>
        <v>0.02859609711580673</v>
      </c>
      <c r="X21" s="13">
        <f t="shared" si="11"/>
        <v>2866.377631283328</v>
      </c>
      <c r="Z21" s="7">
        <v>0</v>
      </c>
      <c r="AA21" s="13">
        <f t="shared" si="12"/>
        <v>0.0011967609585143849</v>
      </c>
      <c r="AB21" s="13">
        <f t="shared" si="13"/>
        <v>0.001759531559305928</v>
      </c>
      <c r="AC21" s="13">
        <f t="shared" si="14"/>
        <v>0.030355628675112656</v>
      </c>
      <c r="AE21" s="14">
        <f t="shared" si="15"/>
        <v>0.0011960451257072569</v>
      </c>
      <c r="AF21" s="14">
        <f t="shared" si="16"/>
        <v>0.0005619393654493487</v>
      </c>
      <c r="AG21" s="14">
        <f t="shared" si="17"/>
        <v>0.02814153885999937</v>
      </c>
      <c r="AI21" s="13">
        <f t="shared" si="5"/>
        <v>0.11478142392965654</v>
      </c>
      <c r="AJ21" s="13">
        <f t="shared" si="6"/>
        <v>0.15849570775204616</v>
      </c>
      <c r="AK21" s="13">
        <f t="shared" si="7"/>
        <v>80.66427749819272</v>
      </c>
      <c r="AL21" s="13"/>
      <c r="AM21" s="13">
        <f t="shared" si="18"/>
        <v>0.9994018581555196</v>
      </c>
      <c r="AN21" s="13">
        <f t="shared" si="19"/>
        <v>0.9985229588378908</v>
      </c>
      <c r="AO21" s="13">
        <f t="shared" si="20"/>
        <v>0.9841041854779511</v>
      </c>
      <c r="AP21" s="13"/>
      <c r="AQ21" s="13">
        <f t="shared" si="21"/>
        <v>80.93755462987443</v>
      </c>
      <c r="AR21" s="13">
        <f t="shared" si="22"/>
        <v>0.012355204015898145</v>
      </c>
    </row>
    <row r="22" spans="1:44" ht="12.75">
      <c r="A22" s="52" t="s">
        <v>117</v>
      </c>
      <c r="B22" s="15"/>
      <c r="C22" s="54">
        <v>1</v>
      </c>
      <c r="D22" s="50">
        <f t="shared" si="23"/>
        <v>1E-06</v>
      </c>
      <c r="E22" s="50">
        <f t="shared" si="24"/>
        <v>1E-08</v>
      </c>
      <c r="F22" s="50">
        <f t="shared" si="25"/>
        <v>100000000</v>
      </c>
      <c r="G22" s="54">
        <v>1</v>
      </c>
      <c r="H22" s="49"/>
      <c r="I22" s="35"/>
      <c r="J22" s="35"/>
      <c r="K22" s="35"/>
      <c r="L22" s="46">
        <f t="shared" si="26"/>
        <v>0.0014202847939916564</v>
      </c>
      <c r="M22" s="12">
        <f t="shared" si="0"/>
        <v>7.8812786169521125</v>
      </c>
      <c r="N22" s="20">
        <f t="shared" si="1"/>
        <v>0.0012688296513830456</v>
      </c>
      <c r="O22" s="13">
        <f t="shared" si="2"/>
        <v>90.51657995810396</v>
      </c>
      <c r="P22" s="13"/>
      <c r="Q22" s="21">
        <f t="shared" si="3"/>
        <v>670.3979588611288</v>
      </c>
      <c r="R22" s="13">
        <f t="shared" si="8"/>
        <v>0.0005966605278445649</v>
      </c>
      <c r="S22" s="13">
        <f t="shared" si="9"/>
        <v>266.0309360560035</v>
      </c>
      <c r="T22" s="13"/>
      <c r="U22" s="13"/>
      <c r="V22" s="21">
        <f t="shared" si="4"/>
        <v>65.96708994059833</v>
      </c>
      <c r="W22" s="13">
        <f t="shared" si="10"/>
        <v>0.03031814806141894</v>
      </c>
      <c r="X22" s="13">
        <f t="shared" si="11"/>
        <v>2703.569259860587</v>
      </c>
      <c r="Z22" s="7">
        <v>0</v>
      </c>
      <c r="AA22" s="13">
        <f t="shared" si="12"/>
        <v>0.0012688296513830456</v>
      </c>
      <c r="AB22" s="13">
        <f t="shared" si="13"/>
        <v>0.0018654901792276104</v>
      </c>
      <c r="AC22" s="13">
        <f t="shared" si="14"/>
        <v>0.03218363824064655</v>
      </c>
      <c r="AE22" s="14">
        <f t="shared" si="15"/>
        <v>0.0012680250273872096</v>
      </c>
      <c r="AF22" s="14">
        <f t="shared" si="16"/>
        <v>0.0005957262065325875</v>
      </c>
      <c r="AG22" s="14">
        <f t="shared" si="17"/>
        <v>0.02980750520219444</v>
      </c>
      <c r="AI22" s="13">
        <f t="shared" si="5"/>
        <v>0.11477728878037131</v>
      </c>
      <c r="AJ22" s="13">
        <f t="shared" si="6"/>
        <v>0.1584816003569563</v>
      </c>
      <c r="AK22" s="13">
        <f t="shared" si="7"/>
        <v>80.58665477778742</v>
      </c>
      <c r="AL22" s="13"/>
      <c r="AM22" s="13">
        <f t="shared" si="18"/>
        <v>0.9993658534106932</v>
      </c>
      <c r="AN22" s="13">
        <f t="shared" si="19"/>
        <v>0.9984340822488247</v>
      </c>
      <c r="AO22" s="13">
        <f t="shared" si="20"/>
        <v>0.9831571882890064</v>
      </c>
      <c r="AP22" s="13"/>
      <c r="AQ22" s="13">
        <f t="shared" si="21"/>
        <v>80.85991366692474</v>
      </c>
      <c r="AR22" s="13">
        <f t="shared" si="22"/>
        <v>0.0123670673718397</v>
      </c>
    </row>
    <row r="23" spans="1:44" ht="12.75">
      <c r="A23" s="52" t="s">
        <v>118</v>
      </c>
      <c r="B23" s="15"/>
      <c r="C23" s="54">
        <v>1</v>
      </c>
      <c r="D23" s="50">
        <f t="shared" si="23"/>
        <v>1E-06</v>
      </c>
      <c r="E23" s="50">
        <f t="shared" si="24"/>
        <v>1E-08</v>
      </c>
      <c r="F23" s="50">
        <f t="shared" si="25"/>
        <v>100000000</v>
      </c>
      <c r="G23" s="54">
        <v>1</v>
      </c>
      <c r="H23" s="47"/>
      <c r="I23" s="35"/>
      <c r="J23" s="35"/>
      <c r="K23" s="35"/>
      <c r="L23" s="46">
        <f t="shared" si="26"/>
        <v>0.0015964938498114925</v>
      </c>
      <c r="M23" s="12">
        <f t="shared" si="0"/>
        <v>7.433627155277694</v>
      </c>
      <c r="N23" s="20">
        <f t="shared" si="1"/>
        <v>0.0013452383057576736</v>
      </c>
      <c r="O23" s="13">
        <f t="shared" si="2"/>
        <v>85.3752975224267</v>
      </c>
      <c r="P23" s="13"/>
      <c r="Q23" s="21">
        <f t="shared" si="3"/>
        <v>632.3197940387071</v>
      </c>
      <c r="R23" s="13">
        <f t="shared" si="8"/>
        <v>0.0006325912991670703</v>
      </c>
      <c r="S23" s="13">
        <f t="shared" si="9"/>
        <v>250.9205531899631</v>
      </c>
      <c r="T23" s="13"/>
      <c r="U23" s="13"/>
      <c r="V23" s="21">
        <f t="shared" si="4"/>
        <v>62.22020245323061</v>
      </c>
      <c r="W23" s="13">
        <f t="shared" si="10"/>
        <v>0.03214390055229008</v>
      </c>
      <c r="X23" s="13">
        <f t="shared" si="11"/>
        <v>2550.0082972635496</v>
      </c>
      <c r="Z23" s="7">
        <v>0</v>
      </c>
      <c r="AA23" s="13">
        <f t="shared" si="12"/>
        <v>0.0013452383057576736</v>
      </c>
      <c r="AB23" s="13">
        <f t="shared" si="13"/>
        <v>0.001977829604924744</v>
      </c>
      <c r="AC23" s="13">
        <f t="shared" si="14"/>
        <v>0.03412173015721482</v>
      </c>
      <c r="AE23" s="14">
        <f t="shared" si="15"/>
        <v>0.0013443338783103442</v>
      </c>
      <c r="AF23" s="14">
        <f t="shared" si="16"/>
        <v>0.0006315411104862445</v>
      </c>
      <c r="AG23" s="14">
        <f t="shared" si="17"/>
        <v>0.03157027411376623</v>
      </c>
      <c r="AI23" s="13">
        <f t="shared" si="5"/>
        <v>0.11477290483022341</v>
      </c>
      <c r="AJ23" s="13">
        <f t="shared" si="6"/>
        <v>0.1584666448054121</v>
      </c>
      <c r="AK23" s="13">
        <f t="shared" si="7"/>
        <v>80.50446093698854</v>
      </c>
      <c r="AL23" s="13"/>
      <c r="AM23" s="13">
        <f t="shared" si="18"/>
        <v>0.9993276823567553</v>
      </c>
      <c r="AN23" s="13">
        <f t="shared" si="19"/>
        <v>0.9983398622740961</v>
      </c>
      <c r="AO23" s="13">
        <f t="shared" si="20"/>
        <v>0.98215442343126</v>
      </c>
      <c r="AP23" s="13"/>
      <c r="AQ23" s="13">
        <f t="shared" si="21"/>
        <v>80.77770048662417</v>
      </c>
      <c r="AR23" s="13">
        <f t="shared" si="22"/>
        <v>0.01237965421119642</v>
      </c>
    </row>
    <row r="24" spans="1:44" ht="12.75">
      <c r="A24" s="55" t="s">
        <v>29</v>
      </c>
      <c r="B24" s="56" t="s">
        <v>45</v>
      </c>
      <c r="C24" s="57" t="s">
        <v>46</v>
      </c>
      <c r="D24" s="48">
        <f t="shared" si="23"/>
        <v>2.65E-06</v>
      </c>
      <c r="E24" s="48">
        <f t="shared" si="24"/>
        <v>2.65E-08</v>
      </c>
      <c r="F24" s="48">
        <f t="shared" si="25"/>
        <v>37735849.056603774</v>
      </c>
      <c r="G24" s="61">
        <v>1</v>
      </c>
      <c r="H24" s="47"/>
      <c r="I24" s="35"/>
      <c r="J24" s="35"/>
      <c r="K24" s="35"/>
      <c r="L24" s="46">
        <f t="shared" si="26"/>
        <v>0.0017945644586693317</v>
      </c>
      <c r="M24" s="12">
        <f t="shared" si="0"/>
        <v>7.011402003327718</v>
      </c>
      <c r="N24" s="20">
        <f t="shared" si="1"/>
        <v>0.0014262482732061074</v>
      </c>
      <c r="O24" s="13">
        <f t="shared" si="2"/>
        <v>80.52603656055722</v>
      </c>
      <c r="P24" s="13"/>
      <c r="Q24" s="21">
        <f t="shared" si="3"/>
        <v>596.4044440296041</v>
      </c>
      <c r="R24" s="13">
        <f t="shared" si="8"/>
        <v>0.0006706858139711397</v>
      </c>
      <c r="S24" s="13">
        <f t="shared" si="9"/>
        <v>236.6684301704778</v>
      </c>
      <c r="T24" s="13"/>
      <c r="U24" s="13"/>
      <c r="V24" s="21">
        <f t="shared" si="4"/>
        <v>58.686135720206224</v>
      </c>
      <c r="W24" s="13">
        <f t="shared" si="10"/>
        <v>0.03407959947363479</v>
      </c>
      <c r="X24" s="13">
        <f t="shared" si="11"/>
        <v>2405.169496729763</v>
      </c>
      <c r="Z24" s="7">
        <v>0</v>
      </c>
      <c r="AA24" s="13">
        <f t="shared" si="12"/>
        <v>0.0014262482732061074</v>
      </c>
      <c r="AB24" s="13">
        <f t="shared" si="13"/>
        <v>0.002096934087177247</v>
      </c>
      <c r="AC24" s="13">
        <f t="shared" si="14"/>
        <v>0.03617653356081204</v>
      </c>
      <c r="AE24" s="14">
        <f t="shared" si="15"/>
        <v>0.0014252316645072538</v>
      </c>
      <c r="AF24" s="14">
        <f t="shared" si="16"/>
        <v>0.0006695053923312377</v>
      </c>
      <c r="AG24" s="14">
        <f t="shared" si="17"/>
        <v>0.03343524581576196</v>
      </c>
      <c r="AI24" s="13">
        <f t="shared" si="5"/>
        <v>0.11476825712337493</v>
      </c>
      <c r="AJ24" s="13">
        <f t="shared" si="6"/>
        <v>0.15845079019370387</v>
      </c>
      <c r="AK24" s="13">
        <f t="shared" si="7"/>
        <v>80.41743335173211</v>
      </c>
      <c r="AL24" s="13"/>
      <c r="AM24" s="13">
        <f t="shared" si="18"/>
        <v>0.9992872147732257</v>
      </c>
      <c r="AN24" s="13">
        <f t="shared" si="19"/>
        <v>0.9982399782203343</v>
      </c>
      <c r="AO24" s="13">
        <f t="shared" si="20"/>
        <v>0.9810926868911317</v>
      </c>
      <c r="AP24" s="13"/>
      <c r="AQ24" s="13">
        <f t="shared" si="21"/>
        <v>80.6906523990492</v>
      </c>
      <c r="AR24" s="13">
        <f t="shared" si="22"/>
        <v>0.012393009230543577</v>
      </c>
    </row>
    <row r="25" spans="1:44" ht="12.75">
      <c r="A25" s="58" t="s">
        <v>47</v>
      </c>
      <c r="B25" s="56" t="s">
        <v>48</v>
      </c>
      <c r="C25" s="57" t="s">
        <v>49</v>
      </c>
      <c r="D25" s="48">
        <f t="shared" si="23"/>
        <v>0.003</v>
      </c>
      <c r="E25" s="48">
        <f t="shared" si="24"/>
        <v>3E-05</v>
      </c>
      <c r="F25" s="48">
        <f t="shared" si="25"/>
        <v>33333.333333333336</v>
      </c>
      <c r="G25" s="61">
        <v>1</v>
      </c>
      <c r="H25" s="47"/>
      <c r="I25" s="35"/>
      <c r="J25" s="35"/>
      <c r="K25" s="35"/>
      <c r="L25" s="46">
        <f t="shared" si="26"/>
        <v>0.0020172088960439217</v>
      </c>
      <c r="M25" s="12">
        <f t="shared" si="0"/>
        <v>6.613158963369006</v>
      </c>
      <c r="N25" s="20">
        <f t="shared" si="1"/>
        <v>0.001512136643832557</v>
      </c>
      <c r="O25" s="13">
        <f t="shared" si="2"/>
        <v>75.952210444114</v>
      </c>
      <c r="P25" s="13"/>
      <c r="Q25" s="21">
        <f t="shared" si="3"/>
        <v>562.5290623694872</v>
      </c>
      <c r="R25" s="13">
        <f t="shared" si="8"/>
        <v>0.0007110743724335209</v>
      </c>
      <c r="S25" s="13">
        <f t="shared" si="9"/>
        <v>223.22581840059013</v>
      </c>
      <c r="T25" s="13"/>
      <c r="U25" s="13"/>
      <c r="V25" s="21">
        <f t="shared" si="4"/>
        <v>55.3528016621174</v>
      </c>
      <c r="W25" s="13">
        <f t="shared" si="10"/>
        <v>0.03613186577634008</v>
      </c>
      <c r="X25" s="13">
        <f t="shared" si="11"/>
        <v>2268.5574451687457</v>
      </c>
      <c r="Z25" s="7">
        <v>0</v>
      </c>
      <c r="AA25" s="13">
        <f t="shared" si="12"/>
        <v>0.001512136643832557</v>
      </c>
      <c r="AB25" s="13">
        <f t="shared" si="13"/>
        <v>0.002223211016266078</v>
      </c>
      <c r="AC25" s="13">
        <f t="shared" si="14"/>
        <v>0.03835507679260616</v>
      </c>
      <c r="AE25" s="14">
        <f t="shared" si="15"/>
        <v>0.0015109939412644158</v>
      </c>
      <c r="AF25" s="14">
        <f t="shared" si="16"/>
        <v>0.000709747571804864</v>
      </c>
      <c r="AG25" s="14">
        <f t="shared" si="17"/>
        <v>0.035408093936968865</v>
      </c>
      <c r="AI25" s="13">
        <f t="shared" si="5"/>
        <v>0.11476332980669614</v>
      </c>
      <c r="AJ25" s="13">
        <f t="shared" si="6"/>
        <v>0.15843398257397237</v>
      </c>
      <c r="AK25" s="13">
        <f t="shared" si="7"/>
        <v>80.32529511994504</v>
      </c>
      <c r="AL25" s="13"/>
      <c r="AM25" s="13">
        <f t="shared" si="18"/>
        <v>0.9992443126269034</v>
      </c>
      <c r="AN25" s="13">
        <f t="shared" si="19"/>
        <v>0.998134090216026</v>
      </c>
      <c r="AO25" s="13">
        <f t="shared" si="20"/>
        <v>0.9799686004633295</v>
      </c>
      <c r="AP25" s="13"/>
      <c r="AQ25" s="13">
        <f t="shared" si="21"/>
        <v>80.59849243232571</v>
      </c>
      <c r="AR25" s="13">
        <f t="shared" si="22"/>
        <v>0.012407179958603408</v>
      </c>
    </row>
    <row r="26" spans="1:62" ht="12.75">
      <c r="A26" s="55" t="s">
        <v>34</v>
      </c>
      <c r="B26" s="56" t="s">
        <v>50</v>
      </c>
      <c r="C26" s="57" t="s">
        <v>51</v>
      </c>
      <c r="D26" s="48">
        <f t="shared" si="23"/>
        <v>1.8E-05</v>
      </c>
      <c r="E26" s="48">
        <f t="shared" si="24"/>
        <v>1.8E-07</v>
      </c>
      <c r="F26" s="48">
        <f t="shared" si="25"/>
        <v>5555555.555555556</v>
      </c>
      <c r="G26" s="61">
        <v>1</v>
      </c>
      <c r="H26" s="47"/>
      <c r="I26" s="35"/>
      <c r="J26" s="35"/>
      <c r="K26" s="35"/>
      <c r="L26" s="46">
        <f t="shared" si="26"/>
        <v>0.002267475938588462</v>
      </c>
      <c r="M26" s="12">
        <f t="shared" si="0"/>
        <v>6.237535867153398</v>
      </c>
      <c r="N26" s="20">
        <f t="shared" si="1"/>
        <v>0.0016031971940489481</v>
      </c>
      <c r="O26" s="13">
        <f t="shared" si="2"/>
        <v>71.63817465434016</v>
      </c>
      <c r="P26" s="13"/>
      <c r="Q26" s="21">
        <f t="shared" si="3"/>
        <v>530.5777801927095</v>
      </c>
      <c r="R26" s="13">
        <f t="shared" si="8"/>
        <v>0.0007538951213801627</v>
      </c>
      <c r="S26" s="13">
        <f t="shared" si="9"/>
        <v>210.5467381717101</v>
      </c>
      <c r="T26" s="13"/>
      <c r="U26" s="13"/>
      <c r="V26" s="21">
        <f t="shared" si="4"/>
        <v>52.208798794546716</v>
      </c>
      <c r="W26" s="13">
        <f t="shared" si="10"/>
        <v>0.03830771912356089</v>
      </c>
      <c r="X26" s="13">
        <f t="shared" si="11"/>
        <v>2139.704868628964</v>
      </c>
      <c r="Z26" s="7">
        <v>0</v>
      </c>
      <c r="AA26" s="13">
        <f t="shared" si="12"/>
        <v>0.0016031971940489481</v>
      </c>
      <c r="AB26" s="13">
        <f t="shared" si="13"/>
        <v>0.0023570923154291107</v>
      </c>
      <c r="AC26" s="13">
        <f t="shared" si="14"/>
        <v>0.04066481143899</v>
      </c>
      <c r="AE26" s="14">
        <f t="shared" si="15"/>
        <v>0.0016019127599194993</v>
      </c>
      <c r="AF26" s="14">
        <f t="shared" si="16"/>
        <v>0.000752403794754275</v>
      </c>
      <c r="AG26" s="14">
        <f t="shared" si="17"/>
        <v>0.03749477582756022</v>
      </c>
      <c r="AI26" s="13">
        <f t="shared" si="5"/>
        <v>0.11475810607612917</v>
      </c>
      <c r="AJ26" s="13">
        <f t="shared" si="6"/>
        <v>0.15841616477352943</v>
      </c>
      <c r="AK26" s="13">
        <f t="shared" si="7"/>
        <v>80.2277543863822</v>
      </c>
      <c r="AL26" s="13"/>
      <c r="AM26" s="13">
        <f t="shared" si="18"/>
        <v>0.9991988296048567</v>
      </c>
      <c r="AN26" s="13">
        <f t="shared" si="19"/>
        <v>0.9980218380732354</v>
      </c>
      <c r="AO26" s="13">
        <f t="shared" si="20"/>
        <v>0.9787786035138628</v>
      </c>
      <c r="AP26" s="13"/>
      <c r="AQ26" s="13">
        <f t="shared" si="21"/>
        <v>80.50092865723187</v>
      </c>
      <c r="AR26" s="13">
        <f t="shared" si="22"/>
        <v>0.012422216944327935</v>
      </c>
      <c r="BH26" s="3"/>
      <c r="BI26" s="16"/>
      <c r="BJ26" s="16"/>
    </row>
    <row r="27" spans="1:62" ht="12.75">
      <c r="A27" s="55" t="s">
        <v>31</v>
      </c>
      <c r="B27" s="56" t="s">
        <v>52</v>
      </c>
      <c r="C27" s="57" t="s">
        <v>53</v>
      </c>
      <c r="D27" s="48">
        <f t="shared" si="23"/>
        <v>1.6730000000000001E-06</v>
      </c>
      <c r="E27" s="48">
        <f t="shared" si="24"/>
        <v>1.673E-08</v>
      </c>
      <c r="F27" s="48">
        <f t="shared" si="25"/>
        <v>59772863.12014345</v>
      </c>
      <c r="G27" s="61">
        <v>1</v>
      </c>
      <c r="H27" s="47"/>
      <c r="I27" s="35"/>
      <c r="J27" s="35"/>
      <c r="K27" s="35"/>
      <c r="L27" s="46">
        <f t="shared" si="26"/>
        <v>0.00254879261248592</v>
      </c>
      <c r="M27" s="12">
        <f t="shared" si="0"/>
        <v>5.883247916696742</v>
      </c>
      <c r="N27" s="20">
        <f t="shared" si="1"/>
        <v>0.0016997413914208606</v>
      </c>
      <c r="O27" s="13">
        <f t="shared" si="2"/>
        <v>67.56917327089401</v>
      </c>
      <c r="P27" s="13"/>
      <c r="Q27" s="21">
        <f t="shared" si="3"/>
        <v>500.4413099092763</v>
      </c>
      <c r="R27" s="13">
        <f t="shared" si="8"/>
        <v>0.0007992945268097771</v>
      </c>
      <c r="S27" s="13">
        <f t="shared" si="9"/>
        <v>198.58782139256996</v>
      </c>
      <c r="T27" s="13"/>
      <c r="U27" s="13"/>
      <c r="V27" s="21">
        <f t="shared" si="4"/>
        <v>49.243373229921424</v>
      </c>
      <c r="W27" s="13">
        <f t="shared" si="10"/>
        <v>0.04061460190108896</v>
      </c>
      <c r="X27" s="13">
        <f t="shared" si="11"/>
        <v>2018.1710340131733</v>
      </c>
      <c r="Z27" s="7">
        <v>0</v>
      </c>
      <c r="AA27" s="13">
        <f t="shared" si="12"/>
        <v>0.0016997413914208606</v>
      </c>
      <c r="AB27" s="13">
        <f t="shared" si="13"/>
        <v>0.0024990359182306375</v>
      </c>
      <c r="AC27" s="13">
        <f t="shared" si="14"/>
        <v>0.043113637819319595</v>
      </c>
      <c r="AE27" s="14">
        <f t="shared" si="15"/>
        <v>0.001698297649133984</v>
      </c>
      <c r="AF27" s="14">
        <f t="shared" si="16"/>
        <v>0.0007976182783671071</v>
      </c>
      <c r="AG27" s="14">
        <f t="shared" si="17"/>
        <v>0.03970154278215088</v>
      </c>
      <c r="AI27" s="13">
        <f t="shared" si="5"/>
        <v>0.11475256811988613</v>
      </c>
      <c r="AJ27" s="13">
        <f t="shared" si="6"/>
        <v>0.15839727620381622</v>
      </c>
      <c r="AK27" s="13">
        <f t="shared" si="7"/>
        <v>80.12450364857168</v>
      </c>
      <c r="AL27" s="13"/>
      <c r="AM27" s="13">
        <f t="shared" si="18"/>
        <v>0.9991506106198486</v>
      </c>
      <c r="AN27" s="13">
        <f t="shared" si="19"/>
        <v>0.9979028400840422</v>
      </c>
      <c r="AO27" s="13">
        <f t="shared" si="20"/>
        <v>0.9775189445125744</v>
      </c>
      <c r="AP27" s="13"/>
      <c r="AQ27" s="13">
        <f t="shared" si="21"/>
        <v>80.39765349289537</v>
      </c>
      <c r="AR27" s="13">
        <f t="shared" si="22"/>
        <v>0.012438173958502018</v>
      </c>
      <c r="BH27" s="3"/>
      <c r="BI27" s="16"/>
      <c r="BJ27" s="16"/>
    </row>
    <row r="28" spans="1:62" ht="12.75">
      <c r="A28" s="55" t="s">
        <v>28</v>
      </c>
      <c r="B28" s="56" t="s">
        <v>2</v>
      </c>
      <c r="C28" s="57" t="s">
        <v>54</v>
      </c>
      <c r="D28" s="48">
        <f aca="true" t="shared" si="27" ref="D28:D48">C28/1000000</f>
        <v>2.44E-06</v>
      </c>
      <c r="E28" s="48">
        <f aca="true" t="shared" si="28" ref="E28:E48">D28/100</f>
        <v>2.44E-08</v>
      </c>
      <c r="F28" s="48">
        <f aca="true" t="shared" si="29" ref="F28:F48">1/E28</f>
        <v>40983606.55737705</v>
      </c>
      <c r="G28" s="61">
        <v>1</v>
      </c>
      <c r="H28" s="47"/>
      <c r="I28" s="35"/>
      <c r="J28" s="35"/>
      <c r="K28" s="35"/>
      <c r="L28" s="46">
        <f t="shared" si="26"/>
        <v>0.002865011121355878</v>
      </c>
      <c r="M28" s="12">
        <f t="shared" si="0"/>
        <v>5.549083289698595</v>
      </c>
      <c r="N28" s="20">
        <f t="shared" si="1"/>
        <v>0.001802099460025074</v>
      </c>
      <c r="O28" s="13">
        <f t="shared" si="2"/>
        <v>63.73128850004129</v>
      </c>
      <c r="P28" s="13"/>
      <c r="Q28" s="21">
        <f t="shared" si="3"/>
        <v>472.0165713926999</v>
      </c>
      <c r="R28" s="13">
        <f t="shared" si="8"/>
        <v>0.0008474278748726708</v>
      </c>
      <c r="S28" s="13">
        <f t="shared" si="9"/>
        <v>187.3081632510714</v>
      </c>
      <c r="T28" s="13"/>
      <c r="U28" s="13"/>
      <c r="V28" s="21">
        <f t="shared" si="4"/>
        <v>46.44638189443705</v>
      </c>
      <c r="W28" s="13">
        <f t="shared" si="10"/>
        <v>0.04306040467362093</v>
      </c>
      <c r="X28" s="13">
        <f t="shared" si="11"/>
        <v>1903.5402415752892</v>
      </c>
      <c r="Z28" s="7">
        <v>0</v>
      </c>
      <c r="AA28" s="13">
        <f t="shared" si="12"/>
        <v>0.001802099460025074</v>
      </c>
      <c r="AB28" s="13">
        <f t="shared" si="13"/>
        <v>0.0026495273348977446</v>
      </c>
      <c r="AC28" s="13">
        <f t="shared" si="14"/>
        <v>0.04570993200851868</v>
      </c>
      <c r="AE28" s="14">
        <f t="shared" si="15"/>
        <v>0.0018004766537589312</v>
      </c>
      <c r="AF28" s="14">
        <f t="shared" si="16"/>
        <v>0.0008455437814821609</v>
      </c>
      <c r="AG28" s="14">
        <f t="shared" si="17"/>
        <v>0.042034950088058354</v>
      </c>
      <c r="AI28" s="13">
        <f t="shared" si="5"/>
        <v>0.11474669705829939</v>
      </c>
      <c r="AJ28" s="13">
        <f t="shared" si="6"/>
        <v>0.15837725265778882</v>
      </c>
      <c r="AK28" s="13">
        <f t="shared" si="7"/>
        <v>80.01521904522782</v>
      </c>
      <c r="AL28" s="13"/>
      <c r="AM28" s="13">
        <f t="shared" si="18"/>
        <v>0.9990994912866129</v>
      </c>
      <c r="AN28" s="13">
        <f t="shared" si="19"/>
        <v>0.9977766917440696</v>
      </c>
      <c r="AO28" s="13">
        <f t="shared" si="20"/>
        <v>0.9761856723517793</v>
      </c>
      <c r="AP28" s="13"/>
      <c r="AQ28" s="13">
        <f t="shared" si="21"/>
        <v>80.28834299494392</v>
      </c>
      <c r="AR28" s="13">
        <f t="shared" si="22"/>
        <v>0.012455108209954888</v>
      </c>
      <c r="BH28" s="1"/>
      <c r="BI28" s="17"/>
      <c r="BJ28" s="17"/>
    </row>
    <row r="29" spans="1:62" ht="12.75">
      <c r="A29" s="55" t="s">
        <v>36</v>
      </c>
      <c r="B29" s="56" t="s">
        <v>55</v>
      </c>
      <c r="C29" s="57" t="s">
        <v>56</v>
      </c>
      <c r="D29" s="48">
        <f t="shared" si="27"/>
        <v>1.552E-05</v>
      </c>
      <c r="E29" s="48">
        <f t="shared" si="28"/>
        <v>1.5520000000000001E-07</v>
      </c>
      <c r="F29" s="48">
        <f t="shared" si="29"/>
        <v>6443298.969072164</v>
      </c>
      <c r="G29" s="61">
        <v>1</v>
      </c>
      <c r="H29" s="47"/>
      <c r="I29" s="35"/>
      <c r="J29" s="35"/>
      <c r="K29" s="35"/>
      <c r="L29" s="46">
        <f t="shared" si="26"/>
        <v>0.0032204615963191507</v>
      </c>
      <c r="M29" s="12">
        <f t="shared" si="0"/>
        <v>5.2338989945712004</v>
      </c>
      <c r="N29" s="20">
        <f t="shared" si="1"/>
        <v>0.0019106215099627222</v>
      </c>
      <c r="O29" s="13">
        <f t="shared" si="2"/>
        <v>60.11139306961295</v>
      </c>
      <c r="P29" s="13"/>
      <c r="Q29" s="21">
        <f t="shared" si="3"/>
        <v>445.2063394001398</v>
      </c>
      <c r="R29" s="13">
        <f aca="true" t="shared" si="30" ref="R29:R99">$C$6/Q29</f>
        <v>0.0008984598030184167</v>
      </c>
      <c r="S29" s="13">
        <f aca="true" t="shared" si="31" ref="S29:S98">100*Q29/$E$6</f>
        <v>176.6691823016428</v>
      </c>
      <c r="T29" s="13"/>
      <c r="U29" s="13"/>
      <c r="V29" s="21">
        <f t="shared" si="4"/>
        <v>43.808257834235555</v>
      </c>
      <c r="W29" s="13">
        <f aca="true" t="shared" si="32" ref="W29:W99">$C$7/V29</f>
        <v>0.045653493173997604</v>
      </c>
      <c r="X29" s="13">
        <f aca="true" t="shared" si="33" ref="X29:X98">100*V29/$E$7</f>
        <v>1795.4204030424407</v>
      </c>
      <c r="Z29" s="7">
        <v>0</v>
      </c>
      <c r="AA29" s="13">
        <f aca="true" t="shared" si="34" ref="AA29:AA98">N29</f>
        <v>0.0019106215099627222</v>
      </c>
      <c r="AB29" s="13">
        <f aca="true" t="shared" si="35" ref="AB29:AB98">N29+R29</f>
        <v>0.002809081312981139</v>
      </c>
      <c r="AC29" s="13">
        <f aca="true" t="shared" si="36" ref="AC29:AC98">N29+R29+W29</f>
        <v>0.04846257448697874</v>
      </c>
      <c r="AE29" s="14">
        <f aca="true" t="shared" si="37" ref="AE29:AE59">1-EXP(-N29)</f>
        <v>0.0019087974345763925</v>
      </c>
      <c r="AF29" s="14">
        <f aca="true" t="shared" si="38" ref="AF29:AF35">EXP(-AA29)-EXP(-AB29)</f>
        <v>0.0008963421012813111</v>
      </c>
      <c r="AG29" s="14">
        <f aca="true" t="shared" si="39" ref="AG29:AG35">EXP(-AB29)-EXP(-AC29)</f>
        <v>0.044501866801463286</v>
      </c>
      <c r="AI29" s="13">
        <f t="shared" si="5"/>
        <v>0.11474047288009034</v>
      </c>
      <c r="AJ29" s="13">
        <f t="shared" si="6"/>
        <v>0.15835602609590552</v>
      </c>
      <c r="AK29" s="13">
        <f t="shared" si="7"/>
        <v>79.89955962882422</v>
      </c>
      <c r="AL29" s="13"/>
      <c r="AM29" s="13">
        <f t="shared" si="18"/>
        <v>0.9990452973669467</v>
      </c>
      <c r="AN29" s="13">
        <f t="shared" si="19"/>
        <v>0.9976429644042047</v>
      </c>
      <c r="AO29" s="13">
        <f t="shared" si="20"/>
        <v>0.9747746274716554</v>
      </c>
      <c r="AP29" s="13"/>
      <c r="AQ29" s="13">
        <f aca="true" t="shared" si="40" ref="AQ29:AQ98">AI29+AJ29+AK29</f>
        <v>80.17265612780022</v>
      </c>
      <c r="AR29" s="13">
        <f aca="true" t="shared" si="41" ref="AR29:AR99">1/AQ29</f>
        <v>0.012473080577571703</v>
      </c>
      <c r="BH29" s="1"/>
      <c r="BI29" s="17"/>
      <c r="BJ29" s="17"/>
    </row>
    <row r="30" spans="1:62" ht="12.75">
      <c r="A30" s="55" t="s">
        <v>57</v>
      </c>
      <c r="B30" s="56" t="s">
        <v>58</v>
      </c>
      <c r="C30" s="57" t="s">
        <v>59</v>
      </c>
      <c r="D30" s="48">
        <f t="shared" si="27"/>
        <v>5.3E-06</v>
      </c>
      <c r="E30" s="48">
        <f t="shared" si="28"/>
        <v>5.3E-08</v>
      </c>
      <c r="F30" s="48">
        <f t="shared" si="29"/>
        <v>18867924.528301887</v>
      </c>
      <c r="G30" s="61">
        <v>1</v>
      </c>
      <c r="H30" s="47"/>
      <c r="I30" s="35"/>
      <c r="J30" s="35"/>
      <c r="K30" s="35"/>
      <c r="L30" s="46">
        <f t="shared" si="26"/>
        <v>0.0036200113905520198</v>
      </c>
      <c r="M30" s="12">
        <f t="shared" si="0"/>
        <v>4.9366169609001025</v>
      </c>
      <c r="N30" s="20">
        <f t="shared" si="1"/>
        <v>0.002025678734891492</v>
      </c>
      <c r="O30" s="13">
        <f t="shared" si="2"/>
        <v>56.697105327898264</v>
      </c>
      <c r="P30" s="13"/>
      <c r="Q30" s="21">
        <f t="shared" si="3"/>
        <v>419.9189110188472</v>
      </c>
      <c r="R30" s="13">
        <f t="shared" si="30"/>
        <v>0.0009525648631291265</v>
      </c>
      <c r="S30" s="13">
        <f t="shared" si="31"/>
        <v>166.63448849954256</v>
      </c>
      <c r="T30" s="13"/>
      <c r="U30" s="13"/>
      <c r="V30" s="21">
        <f t="shared" si="4"/>
        <v>41.31997749216978</v>
      </c>
      <c r="W30" s="13">
        <f t="shared" si="32"/>
        <v>0.04840273691772955</v>
      </c>
      <c r="X30" s="13">
        <f t="shared" si="33"/>
        <v>1693.4417004987613</v>
      </c>
      <c r="Z30" s="7">
        <v>0</v>
      </c>
      <c r="AA30" s="13">
        <f t="shared" si="34"/>
        <v>0.002025678734891492</v>
      </c>
      <c r="AB30" s="13">
        <f t="shared" si="35"/>
        <v>0.0029782435980206185</v>
      </c>
      <c r="AC30" s="13">
        <f t="shared" si="36"/>
        <v>0.051380980515750165</v>
      </c>
      <c r="AE30" s="14">
        <f t="shared" si="37"/>
        <v>0.002023628432374691</v>
      </c>
      <c r="AF30" s="14">
        <f t="shared" si="38"/>
        <v>0.0009501845977096801</v>
      </c>
      <c r="AG30" s="14">
        <f t="shared" si="39"/>
        <v>0.04710948513960489</v>
      </c>
      <c r="AI30" s="13">
        <f t="shared" si="5"/>
        <v>0.11473387437487752</v>
      </c>
      <c r="AJ30" s="13">
        <f t="shared" si="6"/>
        <v>0.15833352441949616</v>
      </c>
      <c r="AK30" s="13">
        <f t="shared" si="7"/>
        <v>79.77716662443363</v>
      </c>
      <c r="AL30" s="13"/>
      <c r="AM30" s="13">
        <f t="shared" si="18"/>
        <v>0.9989878441820587</v>
      </c>
      <c r="AN30" s="13">
        <f t="shared" si="19"/>
        <v>0.9975012038428258</v>
      </c>
      <c r="AO30" s="13">
        <f t="shared" si="20"/>
        <v>0.9732814328180902</v>
      </c>
      <c r="AP30" s="13"/>
      <c r="AQ30" s="13">
        <f t="shared" si="40"/>
        <v>80.050234023228</v>
      </c>
      <c r="AR30" s="13">
        <f t="shared" si="41"/>
        <v>0.012492155859404885</v>
      </c>
      <c r="BH30" s="1"/>
      <c r="BI30" s="18"/>
      <c r="BJ30" s="17"/>
    </row>
    <row r="31" spans="1:62" ht="12.75">
      <c r="A31" s="55" t="s">
        <v>30</v>
      </c>
      <c r="B31" s="56" t="s">
        <v>60</v>
      </c>
      <c r="C31" s="57" t="s">
        <v>61</v>
      </c>
      <c r="D31" s="48">
        <f t="shared" si="27"/>
        <v>9.66E-06</v>
      </c>
      <c r="E31" s="48">
        <f t="shared" si="28"/>
        <v>9.66E-08</v>
      </c>
      <c r="F31" s="48">
        <f t="shared" si="29"/>
        <v>10351966.873706004</v>
      </c>
      <c r="G31" s="61">
        <v>4000</v>
      </c>
      <c r="H31" s="47"/>
      <c r="I31" s="35"/>
      <c r="J31" s="35"/>
      <c r="K31" s="35"/>
      <c r="L31" s="46">
        <f t="shared" si="26"/>
        <v>0.004069131730278737</v>
      </c>
      <c r="M31" s="12">
        <f t="shared" si="0"/>
        <v>4.656220351964042</v>
      </c>
      <c r="N31" s="20">
        <f t="shared" si="1"/>
        <v>0.0021476646816729573</v>
      </c>
      <c r="O31" s="13">
        <f t="shared" si="2"/>
        <v>53.476746892891256</v>
      </c>
      <c r="P31" s="13"/>
      <c r="Q31" s="21">
        <f t="shared" si="3"/>
        <v>396.0677920014342</v>
      </c>
      <c r="R31" s="13">
        <f t="shared" si="30"/>
        <v>0.0010099281185644896</v>
      </c>
      <c r="S31" s="13">
        <f t="shared" si="31"/>
        <v>157.16975873072786</v>
      </c>
      <c r="T31" s="13"/>
      <c r="U31" s="13"/>
      <c r="V31" s="21">
        <f t="shared" si="4"/>
        <v>38.97302984322635</v>
      </c>
      <c r="W31" s="13">
        <f t="shared" si="32"/>
        <v>0.05131753954068334</v>
      </c>
      <c r="X31" s="13">
        <f t="shared" si="33"/>
        <v>1597.255321443703</v>
      </c>
      <c r="Z31" s="7">
        <v>0</v>
      </c>
      <c r="AA31" s="13">
        <f t="shared" si="34"/>
        <v>0.0021476646816729573</v>
      </c>
      <c r="AB31" s="13">
        <f t="shared" si="35"/>
        <v>0.003157592800237447</v>
      </c>
      <c r="AC31" s="13">
        <f t="shared" si="36"/>
        <v>0.05447513234092079</v>
      </c>
      <c r="AE31" s="14">
        <f t="shared" si="37"/>
        <v>0.002145360099998661</v>
      </c>
      <c r="AF31" s="14">
        <f t="shared" si="38"/>
        <v>0.0010072527470265102</v>
      </c>
      <c r="AG31" s="14">
        <f t="shared" si="39"/>
        <v>0.0498653293609872</v>
      </c>
      <c r="AI31" s="13">
        <f t="shared" si="5"/>
        <v>0.11472687906173627</v>
      </c>
      <c r="AJ31" s="13">
        <f t="shared" si="6"/>
        <v>0.1583096712310195</v>
      </c>
      <c r="AK31" s="13">
        <f t="shared" si="7"/>
        <v>79.64766267737973</v>
      </c>
      <c r="AL31" s="13"/>
      <c r="AM31" s="13">
        <f t="shared" si="18"/>
        <v>0.9989269359905378</v>
      </c>
      <c r="AN31" s="13">
        <f t="shared" si="19"/>
        <v>0.9973509287554227</v>
      </c>
      <c r="AO31" s="13">
        <f t="shared" si="20"/>
        <v>0.9717014846640326</v>
      </c>
      <c r="AP31" s="13"/>
      <c r="AQ31" s="13">
        <f t="shared" si="40"/>
        <v>79.92069922767249</v>
      </c>
      <c r="AR31" s="13">
        <f t="shared" si="41"/>
        <v>0.01251240304030962</v>
      </c>
      <c r="BH31" s="1"/>
      <c r="BI31" s="17"/>
      <c r="BJ31" s="17"/>
    </row>
    <row r="32" spans="1:62" ht="12.75">
      <c r="A32" s="55" t="s">
        <v>35</v>
      </c>
      <c r="B32" s="56" t="s">
        <v>62</v>
      </c>
      <c r="C32" s="57" t="s">
        <v>63</v>
      </c>
      <c r="D32" s="48">
        <f t="shared" si="27"/>
        <v>2.0649999999999997E-05</v>
      </c>
      <c r="E32" s="48">
        <f t="shared" si="28"/>
        <v>2.0649999999999998E-07</v>
      </c>
      <c r="F32" s="48">
        <f t="shared" si="29"/>
        <v>4842615.012106538</v>
      </c>
      <c r="G32" s="61">
        <v>1</v>
      </c>
      <c r="H32" s="47"/>
      <c r="I32" s="35"/>
      <c r="J32" s="35"/>
      <c r="K32" s="35"/>
      <c r="L32" s="46">
        <f t="shared" si="26"/>
        <v>0.004573972634886185</v>
      </c>
      <c r="M32" s="12">
        <f t="shared" si="0"/>
        <v>4.391750086701303</v>
      </c>
      <c r="N32" s="20">
        <f t="shared" si="1"/>
        <v>0.0022769965964778115</v>
      </c>
      <c r="O32" s="13">
        <f t="shared" si="2"/>
        <v>50.439302707032304</v>
      </c>
      <c r="P32" s="13"/>
      <c r="Q32" s="21">
        <f t="shared" si="3"/>
        <v>373.5714009170942</v>
      </c>
      <c r="R32" s="13">
        <f t="shared" si="30"/>
        <v>0.0010707457771607389</v>
      </c>
      <c r="S32" s="13">
        <f t="shared" si="31"/>
        <v>148.24261941154532</v>
      </c>
      <c r="T32" s="13"/>
      <c r="U32" s="13"/>
      <c r="V32" s="21">
        <f t="shared" si="4"/>
        <v>36.75938728303629</v>
      </c>
      <c r="W32" s="13">
        <f t="shared" si="32"/>
        <v>0.05440787096369692</v>
      </c>
      <c r="X32" s="13">
        <f t="shared" si="33"/>
        <v>1506.5322656982087</v>
      </c>
      <c r="Z32" s="7">
        <v>0</v>
      </c>
      <c r="AA32" s="13">
        <f t="shared" si="34"/>
        <v>0.0022769965964778115</v>
      </c>
      <c r="AB32" s="13">
        <f t="shared" si="35"/>
        <v>0.0033477423736385506</v>
      </c>
      <c r="AC32" s="13">
        <f t="shared" si="36"/>
        <v>0.05775561333733547</v>
      </c>
      <c r="AE32" s="14">
        <f t="shared" si="37"/>
        <v>0.002274406206203894</v>
      </c>
      <c r="AF32" s="14">
        <f t="shared" si="38"/>
        <v>0.0010677387259407922</v>
      </c>
      <c r="AG32" s="14">
        <f t="shared" si="39"/>
        <v>0.052777263987711986</v>
      </c>
      <c r="AI32" s="13">
        <f t="shared" si="5"/>
        <v>0.11471946311347114</v>
      </c>
      <c r="AJ32" s="13">
        <f t="shared" si="6"/>
        <v>0.15828438558060914</v>
      </c>
      <c r="AK32" s="13">
        <f t="shared" si="7"/>
        <v>79.51065109276021</v>
      </c>
      <c r="AL32" s="13"/>
      <c r="AM32" s="13">
        <f t="shared" si="18"/>
        <v>0.9988623653289933</v>
      </c>
      <c r="AN32" s="13">
        <f t="shared" si="19"/>
        <v>0.9971916291578375</v>
      </c>
      <c r="AO32" s="13">
        <f t="shared" si="20"/>
        <v>0.9700299433316745</v>
      </c>
      <c r="AP32" s="13"/>
      <c r="AQ32" s="13">
        <f t="shared" si="40"/>
        <v>79.78365494145429</v>
      </c>
      <c r="AR32" s="13">
        <f t="shared" si="41"/>
        <v>0.012533895579662349</v>
      </c>
      <c r="BH32" s="1"/>
      <c r="BI32" s="17"/>
      <c r="BJ32" s="17"/>
    </row>
    <row r="33" spans="1:62" ht="12.75">
      <c r="A33" s="58" t="s">
        <v>64</v>
      </c>
      <c r="B33" s="56" t="s">
        <v>65</v>
      </c>
      <c r="C33" s="57" t="s">
        <v>66</v>
      </c>
      <c r="D33" s="48">
        <f t="shared" si="27"/>
        <v>4.2000000000000004E-06</v>
      </c>
      <c r="E33" s="48">
        <f t="shared" si="28"/>
        <v>4.2000000000000006E-08</v>
      </c>
      <c r="F33" s="48">
        <f t="shared" si="29"/>
        <v>23809523.809523806</v>
      </c>
      <c r="G33" s="61">
        <v>1</v>
      </c>
      <c r="H33" s="47"/>
      <c r="I33" s="35"/>
      <c r="J33" s="35"/>
      <c r="K33" s="35"/>
      <c r="L33" s="46">
        <f t="shared" si="26"/>
        <v>0.005141447132077624</v>
      </c>
      <c r="M33" s="12">
        <f t="shared" si="0"/>
        <v>4.142301559226089</v>
      </c>
      <c r="N33" s="20">
        <f t="shared" si="1"/>
        <v>0.002414116851953268</v>
      </c>
      <c r="O33" s="13">
        <f t="shared" si="2"/>
        <v>47.57438336081416</v>
      </c>
      <c r="P33" s="13"/>
      <c r="Q33" s="21">
        <f t="shared" si="3"/>
        <v>352.3527901068384</v>
      </c>
      <c r="R33" s="13">
        <f t="shared" si="30"/>
        <v>0.0011352258623486826</v>
      </c>
      <c r="S33" s="13">
        <f t="shared" si="31"/>
        <v>139.82253575668193</v>
      </c>
      <c r="T33" s="13"/>
      <c r="U33" s="13"/>
      <c r="V33" s="21">
        <f t="shared" si="4"/>
        <v>34.67147816989915</v>
      </c>
      <c r="W33" s="13">
        <f t="shared" si="32"/>
        <v>0.05768430149414126</v>
      </c>
      <c r="X33" s="13">
        <f t="shared" si="33"/>
        <v>1420.962220077834</v>
      </c>
      <c r="Z33" s="7">
        <v>0</v>
      </c>
      <c r="AA33" s="13">
        <f t="shared" si="34"/>
        <v>0.002414116851953268</v>
      </c>
      <c r="AB33" s="13">
        <f t="shared" si="35"/>
        <v>0.0035493427143019505</v>
      </c>
      <c r="AC33" s="13">
        <f t="shared" si="36"/>
        <v>0.06123364420844321</v>
      </c>
      <c r="AE33" s="14">
        <f t="shared" si="37"/>
        <v>0.002411205215347434</v>
      </c>
      <c r="AF33" s="14">
        <f t="shared" si="38"/>
        <v>0.0011318460278328946</v>
      </c>
      <c r="AG33" s="14">
        <f t="shared" si="39"/>
        <v>0.0558535012043625</v>
      </c>
      <c r="AI33" s="13">
        <f t="shared" si="5"/>
        <v>0.11471160127653328</v>
      </c>
      <c r="AJ33" s="13">
        <f t="shared" si="6"/>
        <v>0.1582575816977233</v>
      </c>
      <c r="AK33" s="13">
        <f t="shared" si="7"/>
        <v>79.36571507047091</v>
      </c>
      <c r="AL33" s="13"/>
      <c r="AM33" s="13">
        <f t="shared" si="18"/>
        <v>0.9987939123147753</v>
      </c>
      <c r="AN33" s="13">
        <f t="shared" si="19"/>
        <v>0.9970227646956568</v>
      </c>
      <c r="AO33" s="13">
        <f t="shared" si="20"/>
        <v>0.9682617238597451</v>
      </c>
      <c r="AP33" s="13"/>
      <c r="AQ33" s="13">
        <f t="shared" si="40"/>
        <v>79.63868425344516</v>
      </c>
      <c r="AR33" s="13">
        <f t="shared" si="41"/>
        <v>0.012556711720871257</v>
      </c>
      <c r="BH33" s="1"/>
      <c r="BI33" s="18"/>
      <c r="BJ33" s="17"/>
    </row>
    <row r="34" spans="1:62" ht="12.75">
      <c r="A34" s="55" t="s">
        <v>0</v>
      </c>
      <c r="B34" s="56" t="s">
        <v>21</v>
      </c>
      <c r="C34" s="57" t="s">
        <v>67</v>
      </c>
      <c r="D34" s="48">
        <f t="shared" si="27"/>
        <v>8.707000000000002E-06</v>
      </c>
      <c r="E34" s="48">
        <f t="shared" si="28"/>
        <v>8.707000000000001E-08</v>
      </c>
      <c r="F34" s="48">
        <f t="shared" si="29"/>
        <v>11485012.059262661</v>
      </c>
      <c r="G34" s="61">
        <v>250</v>
      </c>
      <c r="H34" s="47"/>
      <c r="I34" s="35"/>
      <c r="J34" s="35"/>
      <c r="K34" s="35"/>
      <c r="L34" s="46">
        <f t="shared" si="26"/>
        <v>0.005779325921263847</v>
      </c>
      <c r="M34" s="12">
        <f t="shared" si="0"/>
        <v>3.9070215446742265</v>
      </c>
      <c r="N34" s="20">
        <f t="shared" si="1"/>
        <v>0.002559494460334187</v>
      </c>
      <c r="O34" s="13">
        <f t="shared" si="2"/>
        <v>44.87218955638252</v>
      </c>
      <c r="P34" s="13"/>
      <c r="Q34" s="21">
        <f t="shared" si="3"/>
        <v>332.3393824882934</v>
      </c>
      <c r="R34" s="13">
        <f t="shared" si="30"/>
        <v>0.0012035889246863182</v>
      </c>
      <c r="S34" s="13">
        <f t="shared" si="31"/>
        <v>131.88070733662437</v>
      </c>
      <c r="T34" s="13"/>
      <c r="U34" s="13"/>
      <c r="V34" s="21">
        <f t="shared" si="4"/>
        <v>32.702160926402144</v>
      </c>
      <c r="W34" s="13">
        <f t="shared" si="32"/>
        <v>0.06115803798107105</v>
      </c>
      <c r="X34" s="13">
        <f t="shared" si="33"/>
        <v>1340.2524969836945</v>
      </c>
      <c r="Z34" s="7">
        <v>0</v>
      </c>
      <c r="AA34" s="13">
        <f t="shared" si="34"/>
        <v>0.002559494460334187</v>
      </c>
      <c r="AB34" s="13">
        <f t="shared" si="35"/>
        <v>0.003763083385020505</v>
      </c>
      <c r="AC34" s="13">
        <f t="shared" si="36"/>
        <v>0.06492112136609156</v>
      </c>
      <c r="AE34" s="14">
        <f t="shared" si="37"/>
        <v>0.0025562217471470916</v>
      </c>
      <c r="AF34" s="14">
        <f t="shared" si="38"/>
        <v>0.0011997901126193922</v>
      </c>
      <c r="AG34" s="14">
        <f t="shared" si="39"/>
        <v>0.05910260724622074</v>
      </c>
      <c r="AI34" s="13">
        <f t="shared" si="5"/>
        <v>0.11470326678613162</v>
      </c>
      <c r="AJ34" s="13">
        <f t="shared" si="6"/>
        <v>0.15822916870773365</v>
      </c>
      <c r="AK34" s="13">
        <f t="shared" si="7"/>
        <v>79.21241693999394</v>
      </c>
      <c r="AL34" s="13"/>
      <c r="AM34" s="13">
        <f t="shared" si="18"/>
        <v>0.9987213439068481</v>
      </c>
      <c r="AN34" s="13">
        <f t="shared" si="19"/>
        <v>0.996843762858722</v>
      </c>
      <c r="AO34" s="13">
        <f t="shared" si="20"/>
        <v>0.9663914866679261</v>
      </c>
      <c r="AP34" s="13"/>
      <c r="AQ34" s="13">
        <f t="shared" si="40"/>
        <v>79.48534937548781</v>
      </c>
      <c r="AR34" s="13">
        <f t="shared" si="41"/>
        <v>0.012580934824555055</v>
      </c>
      <c r="BH34" s="1"/>
      <c r="BI34" s="17"/>
      <c r="BJ34" s="17"/>
    </row>
    <row r="35" spans="1:62" ht="12.75">
      <c r="A35" s="58" t="s">
        <v>68</v>
      </c>
      <c r="B35" s="56" t="s">
        <v>69</v>
      </c>
      <c r="C35" s="57" t="s">
        <v>70</v>
      </c>
      <c r="D35" s="48">
        <f t="shared" si="27"/>
        <v>0.00011</v>
      </c>
      <c r="E35" s="48">
        <f t="shared" si="28"/>
        <v>1.1E-06</v>
      </c>
      <c r="F35" s="48">
        <f t="shared" si="29"/>
        <v>909090.9090909091</v>
      </c>
      <c r="G35" s="61" t="s">
        <v>39</v>
      </c>
      <c r="H35" s="47"/>
      <c r="I35" s="35"/>
      <c r="J35" s="35"/>
      <c r="K35" s="35"/>
      <c r="L35" s="46">
        <f t="shared" si="26"/>
        <v>0.006496343781462799</v>
      </c>
      <c r="M35" s="12">
        <f t="shared" si="0"/>
        <v>3.6851052807947955</v>
      </c>
      <c r="N35" s="20">
        <f t="shared" si="1"/>
        <v>0.002713626677673432</v>
      </c>
      <c r="O35" s="13">
        <f t="shared" si="2"/>
        <v>42.323478589580745</v>
      </c>
      <c r="P35" s="13"/>
      <c r="Q35" s="21">
        <f t="shared" si="3"/>
        <v>313.46272330981196</v>
      </c>
      <c r="R35" s="13">
        <f t="shared" si="30"/>
        <v>0.001276068796239796</v>
      </c>
      <c r="S35" s="13">
        <f t="shared" si="31"/>
        <v>124.38996956738569</v>
      </c>
      <c r="T35" s="13"/>
      <c r="U35" s="13"/>
      <c r="V35" s="21">
        <f t="shared" si="4"/>
        <v>30.844699612050427</v>
      </c>
      <c r="W35" s="13">
        <f t="shared" si="32"/>
        <v>0.06484096214763066</v>
      </c>
      <c r="X35" s="13">
        <f t="shared" si="33"/>
        <v>1264.1270332807553</v>
      </c>
      <c r="Z35" s="7">
        <v>0</v>
      </c>
      <c r="AA35" s="13">
        <f t="shared" si="34"/>
        <v>0.002713626677673432</v>
      </c>
      <c r="AB35" s="13">
        <f t="shared" si="35"/>
        <v>0.003989695473913228</v>
      </c>
      <c r="AC35" s="13">
        <f t="shared" si="36"/>
        <v>0.06883065762154389</v>
      </c>
      <c r="AE35" s="14">
        <f t="shared" si="37"/>
        <v>0.002709948120962702</v>
      </c>
      <c r="AF35" s="14">
        <f t="shared" si="38"/>
        <v>0.001271799091857151</v>
      </c>
      <c r="AG35" s="14">
        <f t="shared" si="39"/>
        <v>0.06253350756591125</v>
      </c>
      <c r="AI35" s="13">
        <f t="shared" si="5"/>
        <v>0.11469443127643948</v>
      </c>
      <c r="AJ35" s="13">
        <f t="shared" si="6"/>
        <v>0.15819905033193976</v>
      </c>
      <c r="AK35" s="13">
        <f t="shared" si="7"/>
        <v>79.05029739993506</v>
      </c>
      <c r="AL35" s="13"/>
      <c r="AM35" s="13">
        <f t="shared" si="18"/>
        <v>0.9986444131239587</v>
      </c>
      <c r="AN35" s="13">
        <f t="shared" si="19"/>
        <v>0.9966540170912205</v>
      </c>
      <c r="AO35" s="13">
        <f t="shared" si="20"/>
        <v>0.9644136282792076</v>
      </c>
      <c r="AP35" s="13"/>
      <c r="AQ35" s="13">
        <f t="shared" si="40"/>
        <v>79.32319088154344</v>
      </c>
      <c r="AR35" s="13">
        <f t="shared" si="41"/>
        <v>0.012606653727449528</v>
      </c>
      <c r="BH35" s="1"/>
      <c r="BI35" s="18"/>
      <c r="BJ35" s="17"/>
    </row>
    <row r="36" spans="1:62" ht="12.75">
      <c r="A36" s="55" t="s">
        <v>71</v>
      </c>
      <c r="B36" s="56" t="s">
        <v>72</v>
      </c>
      <c r="C36" s="57" t="s">
        <v>73</v>
      </c>
      <c r="D36" s="48">
        <f t="shared" si="27"/>
        <v>1.062E-05</v>
      </c>
      <c r="E36" s="48">
        <f t="shared" si="28"/>
        <v>1.062E-07</v>
      </c>
      <c r="F36" s="48">
        <f t="shared" si="29"/>
        <v>9416195.856873823</v>
      </c>
      <c r="G36" s="61">
        <v>1</v>
      </c>
      <c r="H36" s="47"/>
      <c r="I36" s="35"/>
      <c r="J36" s="35"/>
      <c r="K36" s="35"/>
      <c r="L36" s="46">
        <f t="shared" si="26"/>
        <v>0.007302319180801861</v>
      </c>
      <c r="M36" s="12">
        <f t="shared" si="0"/>
        <v>3.4757937153054557</v>
      </c>
      <c r="N36" s="20">
        <f t="shared" si="1"/>
        <v>0.002877040704678641</v>
      </c>
      <c r="O36" s="13">
        <f t="shared" si="2"/>
        <v>39.91953273579253</v>
      </c>
      <c r="P36" s="13"/>
      <c r="Q36" s="21">
        <f t="shared" si="3"/>
        <v>295.65824600478976</v>
      </c>
      <c r="R36" s="13">
        <f t="shared" si="30"/>
        <v>0.0013529133903930415</v>
      </c>
      <c r="S36" s="13">
        <f t="shared" si="31"/>
        <v>117.3247007955515</v>
      </c>
      <c r="T36" s="13"/>
      <c r="U36" s="13"/>
      <c r="V36" s="21">
        <f t="shared" si="4"/>
        <v>29.092740883355905</v>
      </c>
      <c r="W36" s="13">
        <f t="shared" si="32"/>
        <v>0.06874567123182984</v>
      </c>
      <c r="X36" s="13">
        <f t="shared" si="33"/>
        <v>1192.3254460391765</v>
      </c>
      <c r="Z36" s="7">
        <v>0</v>
      </c>
      <c r="AA36" s="13">
        <f t="shared" si="34"/>
        <v>0.002877040704678641</v>
      </c>
      <c r="AB36" s="13">
        <f t="shared" si="35"/>
        <v>0.0042299540950716825</v>
      </c>
      <c r="AC36" s="13">
        <f t="shared" si="36"/>
        <v>0.07297562532690152</v>
      </c>
      <c r="AE36" s="14">
        <f t="shared" si="37"/>
        <v>0.0028729059892691478</v>
      </c>
      <c r="AF36" s="14">
        <f aca="true" t="shared" si="42" ref="AF36:AF98">EXP(-AA36)-EXP(-AB36)</f>
        <v>0.0013481144507351273</v>
      </c>
      <c r="AG36" s="14">
        <f aca="true" t="shared" si="43" ref="AG36:AG98">EXP(-AB36)-EXP(-AC36)</f>
        <v>0.06615549054170744</v>
      </c>
      <c r="AI36" s="13">
        <f t="shared" si="5"/>
        <v>0.11468506468548416</v>
      </c>
      <c r="AJ36" s="13">
        <f t="shared" si="6"/>
        <v>0.15816712457065804</v>
      </c>
      <c r="AK36" s="13">
        <f t="shared" si="7"/>
        <v>78.87887476808184</v>
      </c>
      <c r="AL36" s="13"/>
      <c r="AM36" s="13">
        <f t="shared" si="18"/>
        <v>0.9985628582165107</v>
      </c>
      <c r="AN36" s="13">
        <f t="shared" si="19"/>
        <v>0.9964528847951456</v>
      </c>
      <c r="AO36" s="13">
        <f t="shared" si="20"/>
        <v>0.9623222721705984</v>
      </c>
      <c r="AP36" s="13"/>
      <c r="AQ36" s="13">
        <f t="shared" si="40"/>
        <v>79.15172695733798</v>
      </c>
      <c r="AR36" s="13">
        <f t="shared" si="41"/>
        <v>0.012633963129307214</v>
      </c>
      <c r="BH36" s="1"/>
      <c r="BI36" s="18"/>
      <c r="BJ36" s="18"/>
    </row>
    <row r="37" spans="1:62" ht="12.75">
      <c r="A37" s="55" t="s">
        <v>33</v>
      </c>
      <c r="B37" s="56" t="s">
        <v>74</v>
      </c>
      <c r="C37" s="57" t="s">
        <v>73</v>
      </c>
      <c r="D37" s="48">
        <f t="shared" si="27"/>
        <v>1.062E-05</v>
      </c>
      <c r="E37" s="48">
        <f t="shared" si="28"/>
        <v>1.062E-07</v>
      </c>
      <c r="F37" s="48">
        <f t="shared" si="29"/>
        <v>9416195.856873823</v>
      </c>
      <c r="G37" s="61">
        <v>1</v>
      </c>
      <c r="H37" s="47"/>
      <c r="I37" s="35"/>
      <c r="J37" s="35"/>
      <c r="K37" s="35"/>
      <c r="L37" s="46">
        <f t="shared" si="26"/>
        <v>0.008208288725492863</v>
      </c>
      <c r="M37" s="12">
        <f t="shared" si="0"/>
        <v>3.2783709095961746</v>
      </c>
      <c r="N37" s="20">
        <f t="shared" si="1"/>
        <v>0.003050295489973033</v>
      </c>
      <c r="O37" s="13">
        <f t="shared" si="2"/>
        <v>37.65212943144797</v>
      </c>
      <c r="P37" s="13"/>
      <c r="Q37" s="21">
        <f t="shared" si="3"/>
        <v>278.8650513453015</v>
      </c>
      <c r="R37" s="13">
        <f t="shared" si="30"/>
        <v>0.0014343855498217472</v>
      </c>
      <c r="S37" s="13">
        <f t="shared" si="31"/>
        <v>110.66073466083392</v>
      </c>
      <c r="T37" s="13"/>
      <c r="U37" s="13"/>
      <c r="V37" s="21">
        <f t="shared" si="4"/>
        <v>27.440292262577938</v>
      </c>
      <c r="W37" s="13">
        <f t="shared" si="32"/>
        <v>0.07288552107469812</v>
      </c>
      <c r="X37" s="13">
        <f t="shared" si="33"/>
        <v>1124.6021419089318</v>
      </c>
      <c r="Z37" s="7">
        <v>0</v>
      </c>
      <c r="AA37" s="13">
        <f t="shared" si="34"/>
        <v>0.003050295489973033</v>
      </c>
      <c r="AB37" s="13">
        <f t="shared" si="35"/>
        <v>0.00448468103979478</v>
      </c>
      <c r="AC37" s="13">
        <f t="shared" si="36"/>
        <v>0.0773702021144929</v>
      </c>
      <c r="AE37" s="14">
        <f t="shared" si="37"/>
        <v>0.003045648065225448</v>
      </c>
      <c r="AF37" s="14">
        <f t="shared" si="42"/>
        <v>0.0014289918086385356</v>
      </c>
      <c r="AG37" s="14">
        <f t="shared" si="43"/>
        <v>0.06997820946264233</v>
      </c>
      <c r="AI37" s="13">
        <f t="shared" si="5"/>
        <v>0.11467513515450765</v>
      </c>
      <c r="AJ37" s="13">
        <f t="shared" si="6"/>
        <v>0.15813328336825416</v>
      </c>
      <c r="AK37" s="13">
        <f t="shared" si="7"/>
        <v>78.69764424863943</v>
      </c>
      <c r="AL37" s="13"/>
      <c r="AM37" s="13">
        <f t="shared" si="18"/>
        <v>0.9984764017902983</v>
      </c>
      <c r="AN37" s="13">
        <f t="shared" si="19"/>
        <v>0.9962396852200012</v>
      </c>
      <c r="AO37" s="13">
        <f t="shared" si="20"/>
        <v>0.9601112598334011</v>
      </c>
      <c r="AP37" s="13"/>
      <c r="AQ37" s="13">
        <f t="shared" si="40"/>
        <v>78.97045266716219</v>
      </c>
      <c r="AR37" s="13">
        <f t="shared" si="41"/>
        <v>0.012662964010282595</v>
      </c>
      <c r="BH37" s="1"/>
      <c r="BI37" s="17"/>
      <c r="BJ37" s="17"/>
    </row>
    <row r="38" spans="1:62" ht="12.75">
      <c r="A38" s="55" t="s">
        <v>75</v>
      </c>
      <c r="B38" s="56" t="s">
        <v>76</v>
      </c>
      <c r="C38" s="57" t="s">
        <v>77</v>
      </c>
      <c r="D38" s="48">
        <f t="shared" si="27"/>
        <v>4.51E-06</v>
      </c>
      <c r="E38" s="48">
        <f t="shared" si="28"/>
        <v>4.51E-08</v>
      </c>
      <c r="F38" s="48">
        <f t="shared" si="29"/>
        <v>22172949.002217297</v>
      </c>
      <c r="G38" s="61">
        <v>1</v>
      </c>
      <c r="H38" s="47"/>
      <c r="I38" s="35"/>
      <c r="J38" s="35"/>
      <c r="K38" s="35"/>
      <c r="L38" s="46">
        <f t="shared" si="26"/>
        <v>0.00922665828935387</v>
      </c>
      <c r="M38" s="12">
        <f t="shared" si="0"/>
        <v>3.0921615899008934</v>
      </c>
      <c r="N38" s="20">
        <f t="shared" si="1"/>
        <v>0.003233983641948191</v>
      </c>
      <c r="O38" s="13">
        <f t="shared" si="2"/>
        <v>35.51351314920056</v>
      </c>
      <c r="P38" s="13"/>
      <c r="Q38" s="21">
        <f t="shared" si="3"/>
        <v>263.02569913966755</v>
      </c>
      <c r="R38" s="13">
        <f t="shared" si="30"/>
        <v>0.0015207639455321765</v>
      </c>
      <c r="S38" s="13">
        <f t="shared" si="31"/>
        <v>104.37527743637601</v>
      </c>
      <c r="T38" s="13"/>
      <c r="U38" s="13"/>
      <c r="V38" s="21">
        <f t="shared" si="4"/>
        <v>25.881701640785323</v>
      </c>
      <c r="W38" s="13">
        <f t="shared" si="32"/>
        <v>0.07727467180319889</v>
      </c>
      <c r="X38" s="13">
        <f t="shared" si="33"/>
        <v>1060.7254770813656</v>
      </c>
      <c r="Z38" s="7">
        <v>0</v>
      </c>
      <c r="AA38" s="13">
        <f t="shared" si="34"/>
        <v>0.003233983641948191</v>
      </c>
      <c r="AB38" s="13">
        <f t="shared" si="35"/>
        <v>0.0047547475874803674</v>
      </c>
      <c r="AC38" s="13">
        <f t="shared" si="36"/>
        <v>0.08202941939067926</v>
      </c>
      <c r="AE38" s="14">
        <f t="shared" si="37"/>
        <v>0.003228759949479243</v>
      </c>
      <c r="AF38" s="14">
        <f t="shared" si="42"/>
        <v>0.0015147017200064505</v>
      </c>
      <c r="AG38" s="14">
        <f t="shared" si="43"/>
        <v>0.07401168249516366</v>
      </c>
      <c r="AI38" s="13">
        <f t="shared" si="5"/>
        <v>0.11466460892144324</v>
      </c>
      <c r="AJ38" s="13">
        <f t="shared" si="6"/>
        <v>0.1580974122590292</v>
      </c>
      <c r="AK38" s="13">
        <f t="shared" si="7"/>
        <v>78.50607722427702</v>
      </c>
      <c r="AL38" s="13"/>
      <c r="AM38" s="13">
        <f t="shared" si="18"/>
        <v>0.9983847498790064</v>
      </c>
      <c r="AN38" s="13">
        <f t="shared" si="19"/>
        <v>0.9960136972318839</v>
      </c>
      <c r="AO38" s="13">
        <f t="shared" si="20"/>
        <v>0.9577741421361796</v>
      </c>
      <c r="AP38" s="13"/>
      <c r="AQ38" s="13">
        <f t="shared" si="40"/>
        <v>78.77883924545749</v>
      </c>
      <c r="AR38" s="13">
        <f t="shared" si="41"/>
        <v>0.012693764081547591</v>
      </c>
      <c r="BH38" s="1"/>
      <c r="BI38" s="18"/>
      <c r="BJ38" s="18"/>
    </row>
    <row r="39" spans="1:62" ht="12.75">
      <c r="A39" s="59" t="s">
        <v>78</v>
      </c>
      <c r="B39" s="56" t="s">
        <v>79</v>
      </c>
      <c r="C39" s="60">
        <v>2000000000</v>
      </c>
      <c r="D39" s="48">
        <f t="shared" si="27"/>
        <v>2000</v>
      </c>
      <c r="E39" s="48">
        <f t="shared" si="28"/>
        <v>20</v>
      </c>
      <c r="F39" s="48">
        <f t="shared" si="29"/>
        <v>0.05</v>
      </c>
      <c r="G39" s="61">
        <v>1</v>
      </c>
      <c r="H39" s="47"/>
      <c r="I39" s="35"/>
      <c r="J39" s="35"/>
      <c r="K39" s="35"/>
      <c r="L39" s="46">
        <f t="shared" si="26"/>
        <v>0.010371372893366492</v>
      </c>
      <c r="M39" s="12">
        <f t="shared" si="0"/>
        <v>2.9165288375610277</v>
      </c>
      <c r="N39" s="20">
        <f t="shared" si="1"/>
        <v>0.003428733455748233</v>
      </c>
      <c r="O39" s="13">
        <f t="shared" si="2"/>
        <v>33.496368870575715</v>
      </c>
      <c r="P39" s="13"/>
      <c r="Q39" s="21">
        <f t="shared" si="3"/>
        <v>248.08601176146112</v>
      </c>
      <c r="R39" s="13">
        <f t="shared" si="30"/>
        <v>0.001612344030039899</v>
      </c>
      <c r="S39" s="13">
        <f t="shared" si="31"/>
        <v>98.44683006407188</v>
      </c>
      <c r="T39" s="13"/>
      <c r="U39" s="13"/>
      <c r="V39" s="21">
        <f t="shared" si="4"/>
        <v>24.41163794513091</v>
      </c>
      <c r="W39" s="13">
        <f t="shared" si="32"/>
        <v>0.08192813626415901</v>
      </c>
      <c r="X39" s="13">
        <f t="shared" si="33"/>
        <v>1000.4769649643816</v>
      </c>
      <c r="Z39" s="7">
        <v>0</v>
      </c>
      <c r="AA39" s="13">
        <f t="shared" si="34"/>
        <v>0.003428733455748233</v>
      </c>
      <c r="AB39" s="13">
        <f t="shared" si="35"/>
        <v>0.0050410774857881325</v>
      </c>
      <c r="AC39" s="13">
        <f t="shared" si="36"/>
        <v>0.08696921374994715</v>
      </c>
      <c r="AE39" s="14">
        <f t="shared" si="37"/>
        <v>0.0034228620615917027</v>
      </c>
      <c r="AF39" s="14">
        <f t="shared" si="42"/>
        <v>0.0016055305172384404</v>
      </c>
      <c r="AG39" s="14">
        <f t="shared" si="43"/>
        <v>0.07826629030331911</v>
      </c>
      <c r="AI39" s="13">
        <f t="shared" si="5"/>
        <v>0.11465345020817493</v>
      </c>
      <c r="AJ39" s="13">
        <f t="shared" si="6"/>
        <v>0.15805938999325417</v>
      </c>
      <c r="AK39" s="13">
        <f t="shared" si="7"/>
        <v>78.30362058168592</v>
      </c>
      <c r="AL39" s="13"/>
      <c r="AM39" s="13">
        <f t="shared" si="18"/>
        <v>0.9982875909625791</v>
      </c>
      <c r="AN39" s="13">
        <f t="shared" si="19"/>
        <v>0.9957741569575013</v>
      </c>
      <c r="AO39" s="13">
        <f t="shared" si="20"/>
        <v>0.9553041710965682</v>
      </c>
      <c r="AP39" s="13"/>
      <c r="AQ39" s="13">
        <f t="shared" si="40"/>
        <v>78.57633342188736</v>
      </c>
      <c r="AR39" s="13">
        <f t="shared" si="41"/>
        <v>0.012726478272164466</v>
      </c>
      <c r="BH39" s="1"/>
      <c r="BI39" s="18"/>
      <c r="BJ39" s="18"/>
    </row>
    <row r="40" spans="1:62" ht="12.75">
      <c r="A40" s="59" t="s">
        <v>80</v>
      </c>
      <c r="B40" s="56" t="s">
        <v>79</v>
      </c>
      <c r="C40" s="60">
        <v>2000000</v>
      </c>
      <c r="D40" s="48">
        <f t="shared" si="27"/>
        <v>2</v>
      </c>
      <c r="E40" s="48">
        <f t="shared" si="28"/>
        <v>0.02</v>
      </c>
      <c r="F40" s="48">
        <f t="shared" si="29"/>
        <v>50</v>
      </c>
      <c r="G40" s="61">
        <v>1</v>
      </c>
      <c r="H40" s="47"/>
      <c r="I40" s="35"/>
      <c r="J40" s="35"/>
      <c r="K40" s="35"/>
      <c r="L40" s="46">
        <f t="shared" si="26"/>
        <v>0.011658107661510667</v>
      </c>
      <c r="M40" s="12">
        <f t="shared" si="0"/>
        <v>2.7508719104804964</v>
      </c>
      <c r="N40" s="20">
        <f t="shared" si="1"/>
        <v>0.003635211062318527</v>
      </c>
      <c r="O40" s="13">
        <f t="shared" si="2"/>
        <v>31.593797065355417</v>
      </c>
      <c r="P40" s="13"/>
      <c r="Q40" s="21">
        <f t="shared" si="3"/>
        <v>233.99488883793947</v>
      </c>
      <c r="R40" s="13">
        <f t="shared" si="30"/>
        <v>0.0017094390479487464</v>
      </c>
      <c r="S40" s="13">
        <f t="shared" si="31"/>
        <v>92.85511461822995</v>
      </c>
      <c r="T40" s="13"/>
      <c r="U40" s="13"/>
      <c r="V40" s="21">
        <f t="shared" si="4"/>
        <v>23.025072904212376</v>
      </c>
      <c r="W40" s="13">
        <f t="shared" si="32"/>
        <v>0.08686183137487939</v>
      </c>
      <c r="X40" s="13">
        <f t="shared" si="33"/>
        <v>943.6505288611629</v>
      </c>
      <c r="Z40" s="7">
        <v>0</v>
      </c>
      <c r="AA40" s="13">
        <f t="shared" si="34"/>
        <v>0.003635211062318527</v>
      </c>
      <c r="AB40" s="13">
        <f t="shared" si="35"/>
        <v>0.005344650110267273</v>
      </c>
      <c r="AC40" s="13">
        <f t="shared" si="36"/>
        <v>0.09220648148514667</v>
      </c>
      <c r="AE40" s="14">
        <f t="shared" si="37"/>
        <v>0.0036286116817203506</v>
      </c>
      <c r="AF40" s="14">
        <f t="shared" si="42"/>
        <v>0.0017017811974258112</v>
      </c>
      <c r="AG40" s="14">
        <f t="shared" si="43"/>
        <v>0.08275277095936884</v>
      </c>
      <c r="AI40" s="13">
        <f t="shared" si="5"/>
        <v>0.1146416211012508</v>
      </c>
      <c r="AJ40" s="13">
        <f t="shared" si="6"/>
        <v>0.15801908814212232</v>
      </c>
      <c r="AK40" s="13">
        <f t="shared" si="7"/>
        <v>78.08969608053509</v>
      </c>
      <c r="AL40" s="13"/>
      <c r="AM40" s="13">
        <f t="shared" si="18"/>
        <v>0.9981845949285908</v>
      </c>
      <c r="AN40" s="13">
        <f t="shared" si="19"/>
        <v>0.9955202552953706</v>
      </c>
      <c r="AO40" s="13">
        <f t="shared" si="20"/>
        <v>0.952694292182528</v>
      </c>
      <c r="AP40" s="13"/>
      <c r="AQ40" s="13">
        <f t="shared" si="40"/>
        <v>78.36235678977846</v>
      </c>
      <c r="AR40" s="13">
        <f t="shared" si="41"/>
        <v>0.012761229255555511</v>
      </c>
      <c r="BH40" s="1"/>
      <c r="BI40" s="18"/>
      <c r="BJ40" s="18"/>
    </row>
    <row r="41" spans="1:62" ht="12.75">
      <c r="A41" s="55" t="s">
        <v>32</v>
      </c>
      <c r="B41" s="56" t="s">
        <v>81</v>
      </c>
      <c r="C41" s="57" t="s">
        <v>82</v>
      </c>
      <c r="D41" s="48">
        <f t="shared" si="27"/>
        <v>1.59E-06</v>
      </c>
      <c r="E41" s="48">
        <f t="shared" si="28"/>
        <v>1.59E-08</v>
      </c>
      <c r="F41" s="48">
        <f t="shared" si="29"/>
        <v>62893081.76100629</v>
      </c>
      <c r="G41" s="61">
        <v>1</v>
      </c>
      <c r="H41" s="47"/>
      <c r="I41" s="35"/>
      <c r="J41" s="35"/>
      <c r="K41" s="35"/>
      <c r="L41" s="46">
        <f t="shared" si="26"/>
        <v>0.013104482467726369</v>
      </c>
      <c r="M41" s="12">
        <f t="shared" si="0"/>
        <v>2.5946241883206733</v>
      </c>
      <c r="N41" s="20">
        <f t="shared" si="1"/>
        <v>0.0038541227068696724</v>
      </c>
      <c r="O41" s="13">
        <f t="shared" si="2"/>
        <v>29.799290092117527</v>
      </c>
      <c r="P41" s="13"/>
      <c r="Q41" s="21">
        <f t="shared" si="3"/>
        <v>220.70413246405107</v>
      </c>
      <c r="R41" s="13">
        <f t="shared" si="30"/>
        <v>0.0018123811073866194</v>
      </c>
      <c r="S41" s="13">
        <f t="shared" si="31"/>
        <v>87.58100494605202</v>
      </c>
      <c r="T41" s="13"/>
      <c r="U41" s="13"/>
      <c r="V41" s="21">
        <f t="shared" si="4"/>
        <v>21.717263849148573</v>
      </c>
      <c r="W41" s="13">
        <f t="shared" si="32"/>
        <v>0.09209263256606841</v>
      </c>
      <c r="X41" s="13">
        <f t="shared" si="33"/>
        <v>890.0517970962529</v>
      </c>
      <c r="Z41" s="7">
        <v>0</v>
      </c>
      <c r="AA41" s="13">
        <f t="shared" si="34"/>
        <v>0.0038541227068696724</v>
      </c>
      <c r="AB41" s="13">
        <f t="shared" si="35"/>
        <v>0.0056665038142562916</v>
      </c>
      <c r="AC41" s="13">
        <f t="shared" si="36"/>
        <v>0.0977591363803247</v>
      </c>
      <c r="AE41" s="14">
        <f t="shared" si="37"/>
        <v>0.003846705108454529</v>
      </c>
      <c r="AF41" s="14">
        <f t="shared" si="42"/>
        <v>0.0018037743546992502</v>
      </c>
      <c r="AG41" s="14">
        <f t="shared" si="43"/>
        <v>0.08748221174433435</v>
      </c>
      <c r="AI41" s="13">
        <f t="shared" si="5"/>
        <v>0.11462908142566693</v>
      </c>
      <c r="AJ41" s="13">
        <f t="shared" si="6"/>
        <v>0.15797637068047682</v>
      </c>
      <c r="AK41" s="13">
        <f t="shared" si="7"/>
        <v>77.86369977699971</v>
      </c>
      <c r="AL41" s="13"/>
      <c r="AM41" s="13">
        <f t="shared" si="18"/>
        <v>0.998075411973282</v>
      </c>
      <c r="AN41" s="13">
        <f t="shared" si="19"/>
        <v>0.9952511352870039</v>
      </c>
      <c r="AO41" s="13">
        <f t="shared" si="20"/>
        <v>0.9499371372793963</v>
      </c>
      <c r="AP41" s="13"/>
      <c r="AQ41" s="13">
        <f t="shared" si="40"/>
        <v>78.13630522910586</v>
      </c>
      <c r="AR41" s="13">
        <f t="shared" si="41"/>
        <v>0.012798148019257749</v>
      </c>
      <c r="BH41" s="1"/>
      <c r="BI41" s="18"/>
      <c r="BJ41" s="18"/>
    </row>
    <row r="42" spans="1:62" ht="12.75">
      <c r="A42" s="55" t="s">
        <v>83</v>
      </c>
      <c r="B42" s="56" t="s">
        <v>84</v>
      </c>
      <c r="C42" s="57" t="s">
        <v>56</v>
      </c>
      <c r="D42" s="48">
        <f t="shared" si="27"/>
        <v>1.552E-05</v>
      </c>
      <c r="E42" s="48">
        <f t="shared" si="28"/>
        <v>1.5520000000000001E-07</v>
      </c>
      <c r="F42" s="48">
        <f t="shared" si="29"/>
        <v>6443298.969072164</v>
      </c>
      <c r="G42" s="61">
        <v>1</v>
      </c>
      <c r="H42" s="47"/>
      <c r="I42" s="35"/>
      <c r="J42" s="35"/>
      <c r="K42" s="35"/>
      <c r="L42" s="46">
        <f t="shared" si="26"/>
        <v>0.014730303213265676</v>
      </c>
      <c r="M42" s="12">
        <f t="shared" si="0"/>
        <v>2.4472512344069175</v>
      </c>
      <c r="N42" s="20">
        <f t="shared" si="1"/>
        <v>0.004086217164550114</v>
      </c>
      <c r="O42" s="13">
        <f t="shared" si="2"/>
        <v>28.106709939208883</v>
      </c>
      <c r="P42" s="13"/>
      <c r="Q42" s="21">
        <f t="shared" si="3"/>
        <v>208.16828234417233</v>
      </c>
      <c r="R42" s="13">
        <f t="shared" si="30"/>
        <v>0.0019215223159629344</v>
      </c>
      <c r="S42" s="13">
        <f t="shared" si="31"/>
        <v>82.60646124768743</v>
      </c>
      <c r="T42" s="13"/>
      <c r="U42" s="13"/>
      <c r="V42" s="21">
        <f t="shared" si="4"/>
        <v>20.483737491543415</v>
      </c>
      <c r="W42" s="13">
        <f t="shared" si="32"/>
        <v>0.09763843150331758</v>
      </c>
      <c r="X42" s="13">
        <f t="shared" si="33"/>
        <v>839.4974381780089</v>
      </c>
      <c r="Z42" s="7">
        <v>0</v>
      </c>
      <c r="AA42" s="13">
        <f t="shared" si="34"/>
        <v>0.004086217164550114</v>
      </c>
      <c r="AB42" s="13">
        <f t="shared" si="35"/>
        <v>0.0060077394805130475</v>
      </c>
      <c r="AC42" s="13">
        <f t="shared" si="36"/>
        <v>0.10364617098383062</v>
      </c>
      <c r="AE42" s="14">
        <f t="shared" si="37"/>
        <v>0.004077879938962803</v>
      </c>
      <c r="AF42" s="14">
        <f t="shared" si="42"/>
        <v>0.0019118491599937615</v>
      </c>
      <c r="AG42" s="14">
        <f t="shared" si="43"/>
        <v>0.09246603739841264</v>
      </c>
      <c r="AI42" s="13">
        <f t="shared" si="5"/>
        <v>0.11461578861134633</v>
      </c>
      <c r="AJ42" s="13">
        <f t="shared" si="6"/>
        <v>0.15793109354644844</v>
      </c>
      <c r="AK42" s="13">
        <f t="shared" si="7"/>
        <v>77.62500151443938</v>
      </c>
      <c r="AL42" s="13"/>
      <c r="AM42" s="13">
        <f t="shared" si="18"/>
        <v>0.9979596714389926</v>
      </c>
      <c r="AN42" s="13">
        <f t="shared" si="19"/>
        <v>0.9949658893426251</v>
      </c>
      <c r="AO42" s="13">
        <f t="shared" si="20"/>
        <v>0.9470250184761603</v>
      </c>
      <c r="AP42" s="13"/>
      <c r="AQ42" s="13">
        <f t="shared" si="40"/>
        <v>77.89754839659717</v>
      </c>
      <c r="AR42" s="13">
        <f t="shared" si="41"/>
        <v>0.012837374482040611</v>
      </c>
      <c r="BH42" s="1"/>
      <c r="BI42" s="18"/>
      <c r="BJ42" s="18"/>
    </row>
    <row r="43" spans="1:44" ht="12.75">
      <c r="A43" s="58" t="s">
        <v>85</v>
      </c>
      <c r="B43" s="56" t="s">
        <v>5</v>
      </c>
      <c r="C43" s="57" t="s">
        <v>86</v>
      </c>
      <c r="D43" s="48">
        <f t="shared" si="27"/>
        <v>0.000252</v>
      </c>
      <c r="E43" s="48">
        <f t="shared" si="28"/>
        <v>2.52E-06</v>
      </c>
      <c r="F43" s="48">
        <f t="shared" si="29"/>
        <v>396825.3968253968</v>
      </c>
      <c r="G43" s="61">
        <v>1</v>
      </c>
      <c r="H43" s="47"/>
      <c r="I43" s="35"/>
      <c r="J43" s="35"/>
      <c r="K43" s="35"/>
      <c r="L43" s="46">
        <f t="shared" si="26"/>
        <v>0.016557833038361225</v>
      </c>
      <c r="M43" s="12">
        <f t="shared" si="0"/>
        <v>2.3082489677175504</v>
      </c>
      <c r="N43" s="20">
        <f t="shared" si="1"/>
        <v>0.004332288301590027</v>
      </c>
      <c r="O43" s="13">
        <f t="shared" si="2"/>
        <v>26.510267230016655</v>
      </c>
      <c r="P43" s="13"/>
      <c r="Q43" s="21">
        <f t="shared" si="3"/>
        <v>196.3444602976857</v>
      </c>
      <c r="R43" s="13">
        <f t="shared" si="30"/>
        <v>0.0020372359851331887</v>
      </c>
      <c r="S43" s="13">
        <f t="shared" si="31"/>
        <v>77.91446837209752</v>
      </c>
      <c r="T43" s="13"/>
      <c r="U43" s="13"/>
      <c r="V43" s="21">
        <f t="shared" si="4"/>
        <v>19.320274622850846</v>
      </c>
      <c r="W43" s="13">
        <f t="shared" si="32"/>
        <v>0.10351819728455214</v>
      </c>
      <c r="X43" s="13">
        <f t="shared" si="33"/>
        <v>791.8145337233954</v>
      </c>
      <c r="Z43" s="7">
        <v>0</v>
      </c>
      <c r="AA43" s="13">
        <f t="shared" si="34"/>
        <v>0.004332288301590027</v>
      </c>
      <c r="AB43" s="13">
        <f t="shared" si="35"/>
        <v>0.006369524286723216</v>
      </c>
      <c r="AC43" s="13">
        <f t="shared" si="36"/>
        <v>0.10988772157127535</v>
      </c>
      <c r="AE43" s="14">
        <f t="shared" si="37"/>
        <v>0.0043229174778800505</v>
      </c>
      <c r="AF43" s="14">
        <f t="shared" si="42"/>
        <v>0.002026364390019242</v>
      </c>
      <c r="AG43" s="14">
        <f t="shared" si="43"/>
        <v>0.09771599433960998</v>
      </c>
      <c r="AI43" s="13">
        <f t="shared" si="5"/>
        <v>0.11460169755190976</v>
      </c>
      <c r="AJ43" s="13">
        <f t="shared" si="6"/>
        <v>0.1578831041764989</v>
      </c>
      <c r="AK43" s="13">
        <f t="shared" si="7"/>
        <v>77.37294449533621</v>
      </c>
      <c r="AL43" s="13"/>
      <c r="AM43" s="13">
        <f t="shared" si="18"/>
        <v>0.9978369805844783</v>
      </c>
      <c r="AN43" s="13">
        <f t="shared" si="19"/>
        <v>0.994663556311943</v>
      </c>
      <c r="AO43" s="13">
        <f t="shared" si="20"/>
        <v>0.9439499228431018</v>
      </c>
      <c r="AP43" s="13"/>
      <c r="AQ43" s="13">
        <f t="shared" si="40"/>
        <v>77.64542929706462</v>
      </c>
      <c r="AR43" s="13">
        <f t="shared" si="41"/>
        <v>0.012879058162896974</v>
      </c>
    </row>
    <row r="44" spans="1:44" ht="12.75">
      <c r="A44" s="55" t="s">
        <v>87</v>
      </c>
      <c r="B44" s="56" t="s">
        <v>88</v>
      </c>
      <c r="C44" s="57" t="s">
        <v>89</v>
      </c>
      <c r="D44" s="48">
        <f t="shared" si="27"/>
        <v>1.1550000000000001E-05</v>
      </c>
      <c r="E44" s="48">
        <f t="shared" si="28"/>
        <v>1.1550000000000001E-07</v>
      </c>
      <c r="F44" s="48">
        <f t="shared" si="29"/>
        <v>8658008.658008657</v>
      </c>
      <c r="G44" s="61">
        <v>1</v>
      </c>
      <c r="H44" s="47"/>
      <c r="I44" s="35"/>
      <c r="J44" s="35"/>
      <c r="K44" s="35"/>
      <c r="L44" s="46">
        <f t="shared" si="26"/>
        <v>0.018612097182042014</v>
      </c>
      <c r="M44" s="12">
        <f t="shared" si="0"/>
        <v>2.1771419387026536</v>
      </c>
      <c r="N44" s="20">
        <f t="shared" si="1"/>
        <v>0.004593177790676773</v>
      </c>
      <c r="O44" s="13">
        <f t="shared" si="2"/>
        <v>25.004501420726466</v>
      </c>
      <c r="P44" s="13"/>
      <c r="Q44" s="21">
        <f t="shared" si="3"/>
        <v>185.1922235965393</v>
      </c>
      <c r="R44" s="13">
        <f t="shared" si="30"/>
        <v>0.0021599179070901056</v>
      </c>
      <c r="S44" s="13">
        <f t="shared" si="31"/>
        <v>73.48897761767432</v>
      </c>
      <c r="T44" s="13"/>
      <c r="U44" s="13"/>
      <c r="V44" s="21">
        <f t="shared" si="4"/>
        <v>18.22289568280583</v>
      </c>
      <c r="W44" s="13">
        <f t="shared" si="32"/>
        <v>0.10975204132277919</v>
      </c>
      <c r="X44" s="13">
        <f t="shared" si="33"/>
        <v>746.839987000239</v>
      </c>
      <c r="Z44" s="7">
        <v>0</v>
      </c>
      <c r="AA44" s="13">
        <f t="shared" si="34"/>
        <v>0.004593177790676773</v>
      </c>
      <c r="AB44" s="13">
        <f t="shared" si="35"/>
        <v>0.006753095697766878</v>
      </c>
      <c r="AC44" s="13">
        <f t="shared" si="36"/>
        <v>0.11650513702054606</v>
      </c>
      <c r="AE44" s="14">
        <f t="shared" si="37"/>
        <v>0.004582645281634434</v>
      </c>
      <c r="AF44" s="14">
        <f t="shared" si="42"/>
        <v>0.0021476995072101657</v>
      </c>
      <c r="AG44" s="14">
        <f t="shared" si="43"/>
        <v>0.10324413032562918</v>
      </c>
      <c r="AI44" s="13">
        <f t="shared" si="5"/>
        <v>0.11458676045531364</v>
      </c>
      <c r="AJ44" s="13">
        <f t="shared" si="6"/>
        <v>0.15783224101485804</v>
      </c>
      <c r="AK44" s="13">
        <f t="shared" si="7"/>
        <v>77.10684495024388</v>
      </c>
      <c r="AL44" s="13"/>
      <c r="AM44" s="13">
        <f t="shared" si="18"/>
        <v>0.997706923284416</v>
      </c>
      <c r="AN44" s="13">
        <f t="shared" si="19"/>
        <v>0.9943431183936057</v>
      </c>
      <c r="AO44" s="13">
        <f t="shared" si="20"/>
        <v>0.9407035083929753</v>
      </c>
      <c r="AP44" s="13"/>
      <c r="AQ44" s="13">
        <f t="shared" si="40"/>
        <v>77.37926395171405</v>
      </c>
      <c r="AR44" s="13">
        <f t="shared" si="41"/>
        <v>0.012923358906903232</v>
      </c>
    </row>
    <row r="45" spans="1:44" ht="12.75">
      <c r="A45" s="55" t="s">
        <v>38</v>
      </c>
      <c r="B45" s="56" t="s">
        <v>90</v>
      </c>
      <c r="C45" s="57" t="s">
        <v>91</v>
      </c>
      <c r="D45" s="48">
        <f t="shared" si="27"/>
        <v>5.5E-05</v>
      </c>
      <c r="E45" s="48">
        <f t="shared" si="28"/>
        <v>5.5E-07</v>
      </c>
      <c r="F45" s="48">
        <f t="shared" si="29"/>
        <v>1818181.8181818181</v>
      </c>
      <c r="G45" s="61">
        <v>1</v>
      </c>
      <c r="H45" s="47"/>
      <c r="I45" s="35"/>
      <c r="J45" s="35"/>
      <c r="K45" s="35"/>
      <c r="L45" s="46">
        <f t="shared" si="26"/>
        <v>0.02092122566468767</v>
      </c>
      <c r="M45" s="12">
        <f t="shared" si="0"/>
        <v>2.0534817030352306</v>
      </c>
      <c r="N45" s="20">
        <f t="shared" si="1"/>
        <v>0.004869777989849678</v>
      </c>
      <c r="O45" s="13">
        <f t="shared" si="2"/>
        <v>23.58426212283485</v>
      </c>
      <c r="P45" s="13"/>
      <c r="Q45" s="21">
        <f t="shared" si="3"/>
        <v>174.67342663313664</v>
      </c>
      <c r="R45" s="13">
        <f t="shared" si="30"/>
        <v>0.0022899877085488943</v>
      </c>
      <c r="S45" s="13">
        <f t="shared" si="31"/>
        <v>69.31485183854629</v>
      </c>
      <c r="T45" s="13"/>
      <c r="U45" s="13"/>
      <c r="V45" s="21">
        <f t="shared" si="4"/>
        <v>17.187847147558998</v>
      </c>
      <c r="W45" s="13">
        <f t="shared" si="32"/>
        <v>0.11636128613606145</v>
      </c>
      <c r="X45" s="13">
        <f t="shared" si="33"/>
        <v>704.4199650638934</v>
      </c>
      <c r="Z45" s="7">
        <v>0</v>
      </c>
      <c r="AA45" s="13">
        <f t="shared" si="34"/>
        <v>0.004869777989849678</v>
      </c>
      <c r="AB45" s="13">
        <f t="shared" si="35"/>
        <v>0.007159765698398573</v>
      </c>
      <c r="AC45" s="13">
        <f t="shared" si="36"/>
        <v>0.12352105183446002</v>
      </c>
      <c r="AE45" s="14">
        <f t="shared" si="37"/>
        <v>0.004857939845189008</v>
      </c>
      <c r="AF45" s="14">
        <f t="shared" si="42"/>
        <v>0.0022762557923895477</v>
      </c>
      <c r="AG45" s="14">
        <f t="shared" si="43"/>
        <v>0.10906276898938216</v>
      </c>
      <c r="AI45" s="13">
        <f t="shared" si="5"/>
        <v>0.11457092668590131</v>
      </c>
      <c r="AJ45" s="13">
        <f t="shared" si="6"/>
        <v>0.15777833299611427</v>
      </c>
      <c r="AK45" s="13">
        <f t="shared" si="7"/>
        <v>76.82599192127206</v>
      </c>
      <c r="AL45" s="13"/>
      <c r="AM45" s="13">
        <f t="shared" si="18"/>
        <v>0.9975690586541428</v>
      </c>
      <c r="AN45" s="13">
        <f t="shared" si="19"/>
        <v>0.9940034978755199</v>
      </c>
      <c r="AO45" s="13">
        <f t="shared" si="20"/>
        <v>0.9372771014395191</v>
      </c>
      <c r="AP45" s="13"/>
      <c r="AQ45" s="13">
        <f t="shared" si="40"/>
        <v>77.09834118095408</v>
      </c>
      <c r="AR45" s="13">
        <f t="shared" si="41"/>
        <v>0.01297044767348424</v>
      </c>
    </row>
    <row r="46" spans="1:44" ht="12.75">
      <c r="A46" s="55" t="s">
        <v>37</v>
      </c>
      <c r="B46" s="56" t="s">
        <v>92</v>
      </c>
      <c r="C46" s="57" t="s">
        <v>93</v>
      </c>
      <c r="D46" s="48">
        <f t="shared" si="27"/>
        <v>5.6E-06</v>
      </c>
      <c r="E46" s="48">
        <f t="shared" si="28"/>
        <v>5.6E-08</v>
      </c>
      <c r="F46" s="48">
        <f t="shared" si="29"/>
        <v>17857142.85714286</v>
      </c>
      <c r="G46" s="61">
        <v>1</v>
      </c>
      <c r="H46" s="47"/>
      <c r="I46" s="35"/>
      <c r="J46" s="35"/>
      <c r="K46" s="35"/>
      <c r="L46" s="46">
        <f t="shared" si="26"/>
        <v>0.023516838485837112</v>
      </c>
      <c r="M46" s="12">
        <f t="shared" si="0"/>
        <v>1.9368452877322417</v>
      </c>
      <c r="N46" s="20">
        <f t="shared" si="1"/>
        <v>0.005163034994761257</v>
      </c>
      <c r="O46" s="13">
        <f t="shared" si="2"/>
        <v>22.244691486530854</v>
      </c>
      <c r="P46" s="13"/>
      <c r="Q46" s="21">
        <f t="shared" si="3"/>
        <v>164.7520904453999</v>
      </c>
      <c r="R46" s="13">
        <f t="shared" si="30"/>
        <v>0.002427890286057178</v>
      </c>
      <c r="S46" s="13">
        <f t="shared" si="31"/>
        <v>65.37781366880948</v>
      </c>
      <c r="T46" s="13"/>
      <c r="U46" s="13"/>
      <c r="V46" s="21">
        <f t="shared" si="4"/>
        <v>16.211588690956333</v>
      </c>
      <c r="W46" s="13">
        <f t="shared" si="32"/>
        <v>0.12336853828000854</v>
      </c>
      <c r="X46" s="13">
        <f t="shared" si="33"/>
        <v>664.4093725801775</v>
      </c>
      <c r="Z46" s="7">
        <v>0</v>
      </c>
      <c r="AA46" s="13">
        <f t="shared" si="34"/>
        <v>0.005163034994761257</v>
      </c>
      <c r="AB46" s="13">
        <f t="shared" si="35"/>
        <v>0.0075909252808184354</v>
      </c>
      <c r="AC46" s="13">
        <f t="shared" si="36"/>
        <v>0.13095946356082697</v>
      </c>
      <c r="AE46" s="14">
        <f t="shared" si="37"/>
        <v>0.005149729438449269</v>
      </c>
      <c r="AF46" s="14">
        <f t="shared" si="42"/>
        <v>0.00241245753182473</v>
      </c>
      <c r="AG46" s="14">
        <f t="shared" si="43"/>
        <v>0.11518447863299619</v>
      </c>
      <c r="AI46" s="13">
        <f t="shared" si="5"/>
        <v>0.11455414259740976</v>
      </c>
      <c r="AJ46" s="13">
        <f t="shared" si="6"/>
        <v>0.1577211989995532</v>
      </c>
      <c r="AK46" s="13">
        <f t="shared" si="7"/>
        <v>76.52964717952386</v>
      </c>
      <c r="AL46" s="13"/>
      <c r="AM46" s="13">
        <f t="shared" si="18"/>
        <v>0.9974229195956469</v>
      </c>
      <c r="AN46" s="13">
        <f t="shared" si="19"/>
        <v>0.9936435536971852</v>
      </c>
      <c r="AO46" s="13">
        <f t="shared" si="20"/>
        <v>0.9336616955901911</v>
      </c>
      <c r="AP46" s="13"/>
      <c r="AQ46" s="13">
        <f t="shared" si="40"/>
        <v>76.80192252112083</v>
      </c>
      <c r="AR46" s="13">
        <f t="shared" si="41"/>
        <v>0.013020507393223081</v>
      </c>
    </row>
    <row r="47" spans="1:44" ht="12.75">
      <c r="A47" s="55" t="s">
        <v>94</v>
      </c>
      <c r="B47" s="56" t="s">
        <v>95</v>
      </c>
      <c r="C47" s="57" t="s">
        <v>96</v>
      </c>
      <c r="D47" s="48">
        <f t="shared" si="27"/>
        <v>5.68E-06</v>
      </c>
      <c r="E47" s="48">
        <f t="shared" si="28"/>
        <v>5.68E-08</v>
      </c>
      <c r="F47" s="48">
        <f t="shared" si="29"/>
        <v>17605633.8028169</v>
      </c>
      <c r="G47" s="61">
        <v>1</v>
      </c>
      <c r="H47" s="47"/>
      <c r="I47" s="35"/>
      <c r="J47" s="35"/>
      <c r="K47" s="35"/>
      <c r="L47" s="46">
        <f t="shared" si="26"/>
        <v>0.026434478611949228</v>
      </c>
      <c r="M47" s="12">
        <f t="shared" si="0"/>
        <v>1.826833744398953</v>
      </c>
      <c r="N47" s="20">
        <f t="shared" si="1"/>
        <v>0.005473951874744957</v>
      </c>
      <c r="O47" s="13">
        <f t="shared" si="2"/>
        <v>20.98120758468994</v>
      </c>
      <c r="P47" s="13"/>
      <c r="Q47" s="21">
        <f t="shared" si="3"/>
        <v>155.3942796527241</v>
      </c>
      <c r="R47" s="13">
        <f t="shared" si="30"/>
        <v>0.002574097327738975</v>
      </c>
      <c r="S47" s="13">
        <f t="shared" si="31"/>
        <v>61.664396687588926</v>
      </c>
      <c r="T47" s="13"/>
      <c r="U47" s="13"/>
      <c r="V47" s="21">
        <f t="shared" si="4"/>
        <v>15.290781075049763</v>
      </c>
      <c r="W47" s="13">
        <f t="shared" si="32"/>
        <v>0.1307977656722478</v>
      </c>
      <c r="X47" s="13">
        <f t="shared" si="33"/>
        <v>626.6713555348264</v>
      </c>
      <c r="Z47" s="7">
        <v>0</v>
      </c>
      <c r="AA47" s="13">
        <f t="shared" si="34"/>
        <v>0.005473951874744957</v>
      </c>
      <c r="AB47" s="13">
        <f t="shared" si="35"/>
        <v>0.008048049202483932</v>
      </c>
      <c r="AC47" s="13">
        <f t="shared" si="36"/>
        <v>0.13884581487473172</v>
      </c>
      <c r="AE47" s="14">
        <f t="shared" si="37"/>
        <v>0.005458997099863638</v>
      </c>
      <c r="AF47" s="14">
        <f t="shared" si="42"/>
        <v>0.0025567532602757126</v>
      </c>
      <c r="AG47" s="14">
        <f t="shared" si="43"/>
        <v>0.12162203461950916</v>
      </c>
      <c r="AI47" s="13">
        <f t="shared" si="5"/>
        <v>0.11453635135645936</v>
      </c>
      <c r="AJ47" s="13">
        <f t="shared" si="6"/>
        <v>0.15766064727392784</v>
      </c>
      <c r="AK47" s="13">
        <f t="shared" si="7"/>
        <v>76.21704529791138</v>
      </c>
      <c r="AL47" s="13"/>
      <c r="AM47" s="13">
        <f t="shared" si="18"/>
        <v>0.9972680112606918</v>
      </c>
      <c r="AN47" s="13">
        <f t="shared" si="19"/>
        <v>0.9932620778257454</v>
      </c>
      <c r="AO47" s="13">
        <f t="shared" si="20"/>
        <v>0.9298479526345188</v>
      </c>
      <c r="AP47" s="13"/>
      <c r="AQ47" s="13">
        <f t="shared" si="40"/>
        <v>76.48924229654178</v>
      </c>
      <c r="AR47" s="13">
        <f t="shared" si="41"/>
        <v>0.013073733900031219</v>
      </c>
    </row>
    <row r="48" spans="1:44" ht="12.75">
      <c r="A48" s="55" t="s">
        <v>97</v>
      </c>
      <c r="B48" s="56" t="s">
        <v>98</v>
      </c>
      <c r="C48" s="57" t="s">
        <v>99</v>
      </c>
      <c r="D48" s="48">
        <f t="shared" si="27"/>
        <v>4.1E-06</v>
      </c>
      <c r="E48" s="48">
        <f t="shared" si="28"/>
        <v>4.0999999999999997E-08</v>
      </c>
      <c r="F48" s="48">
        <f t="shared" si="29"/>
        <v>24390243.902439028</v>
      </c>
      <c r="G48" s="61">
        <v>1</v>
      </c>
      <c r="H48" s="35"/>
      <c r="I48" s="35"/>
      <c r="J48" s="35"/>
      <c r="K48" s="35"/>
      <c r="L48" s="46">
        <f t="shared" si="26"/>
        <v>0.02971409868322388</v>
      </c>
      <c r="M48" s="12">
        <f t="shared" si="0"/>
        <v>1.7230707846480642</v>
      </c>
      <c r="N48" s="20">
        <f t="shared" si="1"/>
        <v>0.005803592103758228</v>
      </c>
      <c r="O48" s="13">
        <f t="shared" si="2"/>
        <v>19.789488740646192</v>
      </c>
      <c r="P48" s="13"/>
      <c r="Q48" s="21">
        <f t="shared" si="3"/>
        <v>146.56798638188846</v>
      </c>
      <c r="R48" s="13">
        <f t="shared" si="30"/>
        <v>0.002729108926677786</v>
      </c>
      <c r="S48" s="13">
        <f t="shared" si="31"/>
        <v>58.161899357892246</v>
      </c>
      <c r="T48" s="13"/>
      <c r="U48" s="13"/>
      <c r="V48" s="21">
        <f t="shared" si="4"/>
        <v>14.422274728418833</v>
      </c>
      <c r="W48" s="13">
        <f t="shared" si="32"/>
        <v>0.13867437957335788</v>
      </c>
      <c r="X48" s="13">
        <f t="shared" si="33"/>
        <v>591.0768331319194</v>
      </c>
      <c r="Z48" s="7">
        <v>0</v>
      </c>
      <c r="AA48" s="13">
        <f t="shared" si="34"/>
        <v>0.005803592103758228</v>
      </c>
      <c r="AB48" s="13">
        <f t="shared" si="35"/>
        <v>0.008532701030436015</v>
      </c>
      <c r="AC48" s="13">
        <f t="shared" si="36"/>
        <v>0.1472070806037939</v>
      </c>
      <c r="AE48" s="14">
        <f t="shared" si="37"/>
        <v>0.005786783795013961</v>
      </c>
      <c r="AF48" s="14">
        <f t="shared" si="42"/>
        <v>0.002709617061533942</v>
      </c>
      <c r="AG48" s="14">
        <f t="shared" si="43"/>
        <v>0.12838837465645658</v>
      </c>
      <c r="AI48" s="13">
        <f t="shared" si="5"/>
        <v>0.11451749275598262</v>
      </c>
      <c r="AJ48" s="13">
        <f t="shared" si="6"/>
        <v>0.15759647483136485</v>
      </c>
      <c r="AK48" s="13">
        <f t="shared" si="7"/>
        <v>75.88739390289274</v>
      </c>
      <c r="AL48" s="13"/>
      <c r="AM48" s="13">
        <f t="shared" si="18"/>
        <v>0.9971038094263408</v>
      </c>
      <c r="AN48" s="13">
        <f t="shared" si="19"/>
        <v>0.9928577914375986</v>
      </c>
      <c r="AO48" s="13">
        <f t="shared" si="20"/>
        <v>0.9258262056152914</v>
      </c>
      <c r="AP48" s="13"/>
      <c r="AQ48" s="13">
        <f t="shared" si="40"/>
        <v>76.15950787048008</v>
      </c>
      <c r="AR48" s="13">
        <f t="shared" si="41"/>
        <v>0.013130336946250232</v>
      </c>
    </row>
    <row r="49" spans="1:44" ht="12.75">
      <c r="A49" s="35"/>
      <c r="B49" s="35"/>
      <c r="C49" s="35"/>
      <c r="D49" s="35"/>
      <c r="E49" s="35"/>
      <c r="F49" s="35"/>
      <c r="G49" s="35"/>
      <c r="H49" s="35"/>
      <c r="I49" s="35"/>
      <c r="J49" s="35"/>
      <c r="K49" s="35"/>
      <c r="L49" s="46">
        <f t="shared" si="26"/>
        <v>0.033400608104192216</v>
      </c>
      <c r="M49" s="12">
        <f t="shared" si="0"/>
        <v>1.6252014930261311</v>
      </c>
      <c r="N49" s="20">
        <f t="shared" si="1"/>
        <v>0.0061530831979362535</v>
      </c>
      <c r="O49" s="13">
        <f t="shared" si="2"/>
        <v>18.665458746136796</v>
      </c>
      <c r="P49" s="13"/>
      <c r="Q49" s="21">
        <f t="shared" si="3"/>
        <v>138.24302078589966</v>
      </c>
      <c r="R49" s="13">
        <f t="shared" si="30"/>
        <v>0.0028934552914572794</v>
      </c>
      <c r="S49" s="13">
        <f t="shared" si="31"/>
        <v>54.85834158170621</v>
      </c>
      <c r="T49" s="13"/>
      <c r="U49" s="13"/>
      <c r="V49" s="21">
        <f t="shared" si="4"/>
        <v>13.603098973236172</v>
      </c>
      <c r="W49" s="13">
        <f t="shared" si="32"/>
        <v>0.14702532150467776</v>
      </c>
      <c r="X49" s="13">
        <f t="shared" si="33"/>
        <v>557.504056280171</v>
      </c>
      <c r="Z49" s="7">
        <v>0</v>
      </c>
      <c r="AA49" s="13">
        <f t="shared" si="34"/>
        <v>0.0061530831979362535</v>
      </c>
      <c r="AB49" s="13">
        <f t="shared" si="35"/>
        <v>0.009046538489393532</v>
      </c>
      <c r="AC49" s="13">
        <f t="shared" si="36"/>
        <v>0.1560718599940713</v>
      </c>
      <c r="AE49" s="14">
        <f t="shared" si="37"/>
        <v>0.006134191748262685</v>
      </c>
      <c r="AF49" s="14">
        <f t="shared" si="42"/>
        <v>0.002871549927813355</v>
      </c>
      <c r="AG49" s="14">
        <f t="shared" si="43"/>
        <v>0.13549654622231266</v>
      </c>
      <c r="AI49" s="13">
        <f t="shared" si="5"/>
        <v>0.1144975030180899</v>
      </c>
      <c r="AJ49" s="13">
        <f t="shared" si="6"/>
        <v>0.15752846680890883</v>
      </c>
      <c r="AK49" s="13">
        <f t="shared" si="7"/>
        <v>75.53987413089298</v>
      </c>
      <c r="AL49" s="13"/>
      <c r="AM49" s="13">
        <f t="shared" si="18"/>
        <v>0.9969297587785089</v>
      </c>
      <c r="AN49" s="13">
        <f t="shared" si="19"/>
        <v>0.9924293408961257</v>
      </c>
      <c r="AO49" s="13">
        <f t="shared" si="20"/>
        <v>0.9215864643968943</v>
      </c>
      <c r="AP49" s="13"/>
      <c r="AQ49" s="13">
        <f t="shared" si="40"/>
        <v>75.81190010071998</v>
      </c>
      <c r="AR49" s="13">
        <f t="shared" si="41"/>
        <v>0.013190541309101196</v>
      </c>
    </row>
    <row r="50" spans="1:44" ht="12.75">
      <c r="A50" s="35"/>
      <c r="B50" s="35"/>
      <c r="C50" s="35"/>
      <c r="D50" s="35"/>
      <c r="E50" s="35"/>
      <c r="F50" s="35"/>
      <c r="G50" s="35"/>
      <c r="H50" s="35"/>
      <c r="I50" s="35"/>
      <c r="J50" s="35"/>
      <c r="K50" s="35"/>
      <c r="L50" s="46">
        <f t="shared" si="26"/>
        <v>0.03754448800964916</v>
      </c>
      <c r="M50" s="12">
        <f t="shared" si="0"/>
        <v>1.532891113044926</v>
      </c>
      <c r="N50" s="20">
        <f t="shared" si="1"/>
        <v>0.006523620572198411</v>
      </c>
      <c r="O50" s="13">
        <f t="shared" si="2"/>
        <v>17.60527291885754</v>
      </c>
      <c r="P50" s="13"/>
      <c r="Q50" s="21">
        <f t="shared" si="3"/>
        <v>130.39090778129335</v>
      </c>
      <c r="R50" s="13">
        <f t="shared" si="30"/>
        <v>0.0030676985597103603</v>
      </c>
      <c r="S50" s="13">
        <f t="shared" si="31"/>
        <v>51.74242372273546</v>
      </c>
      <c r="T50" s="13"/>
      <c r="U50" s="13"/>
      <c r="V50" s="21">
        <f t="shared" si="4"/>
        <v>12.830451864228635</v>
      </c>
      <c r="W50" s="13">
        <f t="shared" si="32"/>
        <v>0.15587915540028718</v>
      </c>
      <c r="X50" s="13">
        <f t="shared" si="33"/>
        <v>525.8381911569113</v>
      </c>
      <c r="Z50" s="7">
        <v>0</v>
      </c>
      <c r="AA50" s="13">
        <f t="shared" si="34"/>
        <v>0.006523620572198411</v>
      </c>
      <c r="AB50" s="13">
        <f t="shared" si="35"/>
        <v>0.009591319131908771</v>
      </c>
      <c r="AC50" s="13">
        <f t="shared" si="36"/>
        <v>0.16547047453219596</v>
      </c>
      <c r="AE50" s="14">
        <f t="shared" si="37"/>
        <v>0.006502387955780509</v>
      </c>
      <c r="AF50" s="14">
        <f t="shared" si="42"/>
        <v>0.0030430811791896106</v>
      </c>
      <c r="AG50" s="14">
        <f t="shared" si="43"/>
        <v>0.14295964534655037</v>
      </c>
      <c r="AI50" s="13">
        <f t="shared" si="5"/>
        <v>0.11447631458580804</v>
      </c>
      <c r="AJ50" s="13">
        <f t="shared" si="6"/>
        <v>0.1574563957963103</v>
      </c>
      <c r="AK50" s="13">
        <f t="shared" si="7"/>
        <v>75.17364131746359</v>
      </c>
      <c r="AL50" s="13"/>
      <c r="AM50" s="13">
        <f t="shared" si="18"/>
        <v>0.9967452710986306</v>
      </c>
      <c r="AN50" s="13">
        <f t="shared" si="19"/>
        <v>0.9919752935167548</v>
      </c>
      <c r="AO50" s="13">
        <f t="shared" si="20"/>
        <v>0.9171184240730558</v>
      </c>
      <c r="AP50" s="13"/>
      <c r="AQ50" s="13">
        <f t="shared" si="40"/>
        <v>75.44557402784571</v>
      </c>
      <c r="AR50" s="13">
        <f t="shared" si="41"/>
        <v>0.013254587997844866</v>
      </c>
    </row>
    <row r="51" spans="1:44" ht="12.75">
      <c r="A51" s="35"/>
      <c r="B51" s="35"/>
      <c r="C51" s="35"/>
      <c r="D51" s="35"/>
      <c r="E51" s="35"/>
      <c r="F51" s="35"/>
      <c r="G51" s="35"/>
      <c r="H51" s="35"/>
      <c r="I51" s="35"/>
      <c r="J51" s="35"/>
      <c r="K51" s="35"/>
      <c r="L51" s="46">
        <f t="shared" si="26"/>
        <v>0.04220248252695038</v>
      </c>
      <c r="M51" s="12">
        <f aca="true" t="shared" si="44" ref="M51:M82">((2*$E$5/100000000)/(2*PI()*$L51*1000000000*4*PI()*0.0000001*$G$5))^0.5*1000000</f>
        <v>1.4458239021654233</v>
      </c>
      <c r="N51" s="20">
        <f aca="true" t="shared" si="45" ref="N51:N82">$C$5/M51</f>
        <v>0.006916471629098752</v>
      </c>
      <c r="O51" s="13">
        <f aca="true" t="shared" si="46" ref="O51:O82">100*M51/$E$5</f>
        <v>16.605304951940084</v>
      </c>
      <c r="P51" s="13"/>
      <c r="Q51" s="21">
        <f aca="true" t="shared" si="47" ref="Q51:Q82">((2*$E$6/100000000)/(2*PI()*$L51*1000000000*4*PI()*0.0000001*$G$6))^0.5*1000000</f>
        <v>122.98478965068945</v>
      </c>
      <c r="R51" s="13">
        <f t="shared" si="30"/>
        <v>0.0032524347208797914</v>
      </c>
      <c r="S51" s="13">
        <f t="shared" si="31"/>
        <v>48.803487956622796</v>
      </c>
      <c r="T51" s="13"/>
      <c r="U51" s="13"/>
      <c r="V51" s="21">
        <f aca="true" t="shared" si="48" ref="V51:V82">((2*$E$7/100000000)/(2*PI()*$L51*1000000000*4*PI()*0.0000001*$G$7))^0.5*1000000</f>
        <v>12.101690604778785</v>
      </c>
      <c r="W51" s="13">
        <f t="shared" si="32"/>
        <v>0.1652661653083602</v>
      </c>
      <c r="X51" s="13">
        <f t="shared" si="33"/>
        <v>495.97092642536006</v>
      </c>
      <c r="Z51" s="7">
        <v>0</v>
      </c>
      <c r="AA51" s="13">
        <f t="shared" si="34"/>
        <v>0.006916471629098752</v>
      </c>
      <c r="AB51" s="13">
        <f t="shared" si="35"/>
        <v>0.010168906349978543</v>
      </c>
      <c r="AC51" s="13">
        <f t="shared" si="36"/>
        <v>0.17543507165833874</v>
      </c>
      <c r="AE51" s="14">
        <f t="shared" si="37"/>
        <v>0.006892607888524971</v>
      </c>
      <c r="AF51" s="14">
        <f t="shared" si="42"/>
        <v>0.0032247699440759447</v>
      </c>
      <c r="AG51" s="14">
        <f t="shared" si="43"/>
        <v>0.15079074591854613</v>
      </c>
      <c r="AI51" s="13">
        <f aca="true" t="shared" si="49" ref="AI51:AI90">O51*AE51</f>
        <v>0.11445385590310499</v>
      </c>
      <c r="AJ51" s="13">
        <f aca="true" t="shared" si="50" ref="AJ51:AJ90">S51*AF51</f>
        <v>0.15738002112858954</v>
      </c>
      <c r="AK51" s="13">
        <f aca="true" t="shared" si="51" ref="AK51:AK90">X51*AG51</f>
        <v>74.7878259495924</v>
      </c>
      <c r="AL51" s="13"/>
      <c r="AM51" s="13">
        <f t="shared" si="18"/>
        <v>0.9965497233483352</v>
      </c>
      <c r="AN51" s="13">
        <f t="shared" si="19"/>
        <v>0.991494133110114</v>
      </c>
      <c r="AO51" s="13">
        <f t="shared" si="20"/>
        <v>0.9124114765850272</v>
      </c>
      <c r="AP51" s="13"/>
      <c r="AQ51" s="13">
        <f t="shared" si="40"/>
        <v>75.0596598266241</v>
      </c>
      <c r="AR51" s="13">
        <f t="shared" si="41"/>
        <v>0.013322735572074817</v>
      </c>
    </row>
    <row r="52" spans="1:44" ht="12.75">
      <c r="A52" s="35"/>
      <c r="B52" s="35"/>
      <c r="C52" s="35"/>
      <c r="D52" s="35"/>
      <c r="E52" s="35"/>
      <c r="F52" s="35"/>
      <c r="G52" s="35"/>
      <c r="H52" s="35"/>
      <c r="I52" s="35"/>
      <c r="J52" s="35"/>
      <c r="K52" s="35"/>
      <c r="L52" s="46">
        <f t="shared" si="26"/>
        <v>0.04743837580045869</v>
      </c>
      <c r="M52" s="12">
        <f t="shared" si="44"/>
        <v>1.3637020518179397</v>
      </c>
      <c r="N52" s="20">
        <f t="shared" si="45"/>
        <v>0.007332980093906205</v>
      </c>
      <c r="O52" s="13">
        <f t="shared" si="46"/>
        <v>15.662134510370272</v>
      </c>
      <c r="P52" s="13"/>
      <c r="Q52" s="21">
        <f t="shared" si="47"/>
        <v>115.99933417745774</v>
      </c>
      <c r="R52" s="13">
        <f t="shared" si="30"/>
        <v>0.003448295654767063</v>
      </c>
      <c r="S52" s="13">
        <f t="shared" si="31"/>
        <v>46.03148181645149</v>
      </c>
      <c r="T52" s="13"/>
      <c r="U52" s="13"/>
      <c r="V52" s="21">
        <f t="shared" si="48"/>
        <v>11.414322507385494</v>
      </c>
      <c r="W52" s="13">
        <f t="shared" si="32"/>
        <v>0.17521845897607372</v>
      </c>
      <c r="X52" s="13">
        <f t="shared" si="33"/>
        <v>467.80010276170054</v>
      </c>
      <c r="Z52" s="7">
        <v>0</v>
      </c>
      <c r="AA52" s="13">
        <f t="shared" si="34"/>
        <v>0.007332980093906205</v>
      </c>
      <c r="AB52" s="13">
        <f t="shared" si="35"/>
        <v>0.010781275748673269</v>
      </c>
      <c r="AC52" s="13">
        <f t="shared" si="36"/>
        <v>0.18599973472474698</v>
      </c>
      <c r="AE52" s="14">
        <f t="shared" si="37"/>
        <v>0.007306159393972278</v>
      </c>
      <c r="AF52" s="14">
        <f t="shared" si="42"/>
        <v>0.003417206701472608</v>
      </c>
      <c r="AG52" s="14">
        <f t="shared" si="43"/>
        <v>0.1590028186715552</v>
      </c>
      <c r="AI52" s="13">
        <f t="shared" si="49"/>
        <v>0.11443005118259916</v>
      </c>
      <c r="AJ52" s="13">
        <f t="shared" si="50"/>
        <v>0.15729908814189253</v>
      </c>
      <c r="AK52" s="13">
        <f t="shared" si="51"/>
        <v>74.38153491395356</v>
      </c>
      <c r="AL52" s="13"/>
      <c r="AM52" s="13">
        <f t="shared" si="18"/>
        <v>0.996342455646891</v>
      </c>
      <c r="AN52" s="13">
        <f t="shared" si="19"/>
        <v>0.9909842552939229</v>
      </c>
      <c r="AO52" s="13">
        <f t="shared" si="20"/>
        <v>0.9074547259502334</v>
      </c>
      <c r="AP52" s="13"/>
      <c r="AQ52" s="13">
        <f t="shared" si="40"/>
        <v>74.65326405327805</v>
      </c>
      <c r="AR52" s="13">
        <f t="shared" si="41"/>
        <v>0.01339526158275312</v>
      </c>
    </row>
    <row r="53" spans="1:44" ht="12.75">
      <c r="A53" s="35"/>
      <c r="B53" s="35"/>
      <c r="C53" s="35"/>
      <c r="D53" s="35"/>
      <c r="E53" s="35"/>
      <c r="F53" s="35"/>
      <c r="G53" s="35"/>
      <c r="H53" s="35"/>
      <c r="I53" s="35"/>
      <c r="J53" s="35"/>
      <c r="K53" s="35"/>
      <c r="L53" s="46">
        <f t="shared" si="26"/>
        <v>0.05332386541830676</v>
      </c>
      <c r="M53" s="12">
        <f t="shared" si="44"/>
        <v>1.2862446687644289</v>
      </c>
      <c r="N53" s="20">
        <f t="shared" si="45"/>
        <v>0.0077745706107423835</v>
      </c>
      <c r="O53" s="13">
        <f t="shared" si="46"/>
        <v>14.772535531921772</v>
      </c>
      <c r="P53" s="13"/>
      <c r="Q53" s="21">
        <f t="shared" si="47"/>
        <v>109.41064799827532</v>
      </c>
      <c r="R53" s="13">
        <f t="shared" si="30"/>
        <v>0.003655951292842223</v>
      </c>
      <c r="S53" s="13">
        <f t="shared" si="31"/>
        <v>43.416923808839414</v>
      </c>
      <c r="T53" s="13"/>
      <c r="U53" s="13"/>
      <c r="V53" s="21">
        <f t="shared" si="48"/>
        <v>10.765996467564515</v>
      </c>
      <c r="W53" s="13">
        <f t="shared" si="32"/>
        <v>0.18577007767237735</v>
      </c>
      <c r="X53" s="13">
        <f t="shared" si="33"/>
        <v>441.22936342477516</v>
      </c>
      <c r="Z53" s="7">
        <v>0</v>
      </c>
      <c r="AA53" s="13">
        <f t="shared" si="34"/>
        <v>0.0077745706107423835</v>
      </c>
      <c r="AB53" s="13">
        <f t="shared" si="35"/>
        <v>0.011430521903584605</v>
      </c>
      <c r="AC53" s="13">
        <f t="shared" si="36"/>
        <v>0.19720059957596195</v>
      </c>
      <c r="AE53" s="14">
        <f t="shared" si="37"/>
        <v>0.007744426805617266</v>
      </c>
      <c r="AF53" s="14">
        <f t="shared" si="42"/>
        <v>0.00362101488542399</v>
      </c>
      <c r="AG53" s="14">
        <f t="shared" si="43"/>
        <v>0.16760863896779854</v>
      </c>
      <c r="AI53" s="13">
        <f t="shared" si="49"/>
        <v>0.11440482016034849</v>
      </c>
      <c r="AJ53" s="13">
        <f t="shared" si="50"/>
        <v>0.15721332739112676</v>
      </c>
      <c r="AK53" s="13">
        <f t="shared" si="51"/>
        <v>73.95385307625472</v>
      </c>
      <c r="AL53" s="13"/>
      <c r="AM53" s="13">
        <f t="shared" si="18"/>
        <v>0.9961227691361544</v>
      </c>
      <c r="AN53" s="13">
        <f t="shared" si="19"/>
        <v>0.9904439625640985</v>
      </c>
      <c r="AO53" s="13">
        <f t="shared" si="20"/>
        <v>0.9022370075303074</v>
      </c>
      <c r="AP53" s="13"/>
      <c r="AQ53" s="13">
        <f t="shared" si="40"/>
        <v>74.2254712238062</v>
      </c>
      <c r="AR53" s="13">
        <f t="shared" si="41"/>
        <v>0.013472464148927787</v>
      </c>
    </row>
    <row r="54" spans="1:44" ht="12.75">
      <c r="A54" s="35"/>
      <c r="B54" s="35"/>
      <c r="C54" s="35"/>
      <c r="D54" s="35"/>
      <c r="E54" s="35"/>
      <c r="F54" s="35"/>
      <c r="G54" s="35"/>
      <c r="H54" s="35"/>
      <c r="I54" s="35"/>
      <c r="J54" s="35"/>
      <c r="K54" s="35"/>
      <c r="L54" s="46">
        <f t="shared" si="26"/>
        <v>0.059939544201726196</v>
      </c>
      <c r="M54" s="12">
        <f t="shared" si="44"/>
        <v>1.213186814318725</v>
      </c>
      <c r="N54" s="20">
        <f t="shared" si="45"/>
        <v>0.00824275361549786</v>
      </c>
      <c r="O54" s="13">
        <f t="shared" si="46"/>
        <v>13.933465192589008</v>
      </c>
      <c r="P54" s="13"/>
      <c r="Q54" s="21">
        <f t="shared" si="47"/>
        <v>103.19619487720117</v>
      </c>
      <c r="R54" s="13">
        <f t="shared" si="30"/>
        <v>0.0038761119097073496</v>
      </c>
      <c r="S54" s="13">
        <f t="shared" si="31"/>
        <v>40.95087098301634</v>
      </c>
      <c r="T54" s="13"/>
      <c r="U54" s="13"/>
      <c r="V54" s="21">
        <f t="shared" si="48"/>
        <v>10.15449492202587</v>
      </c>
      <c r="W54" s="13">
        <f t="shared" si="32"/>
        <v>0.19695711262426732</v>
      </c>
      <c r="X54" s="13">
        <f t="shared" si="33"/>
        <v>416.16782467319143</v>
      </c>
      <c r="Z54" s="7">
        <v>0</v>
      </c>
      <c r="AA54" s="13">
        <f t="shared" si="34"/>
        <v>0.00824275361549786</v>
      </c>
      <c r="AB54" s="13">
        <f t="shared" si="35"/>
        <v>0.012118865525205209</v>
      </c>
      <c r="AC54" s="13">
        <f t="shared" si="36"/>
        <v>0.20907597814947254</v>
      </c>
      <c r="AE54" s="14">
        <f t="shared" si="37"/>
        <v>0.008208875269438365</v>
      </c>
      <c r="AF54" s="14">
        <f t="shared" si="42"/>
        <v>0.003836852551758363</v>
      </c>
      <c r="AG54" s="14">
        <f t="shared" si="43"/>
        <v>0.17662068250198393</v>
      </c>
      <c r="AI54" s="13">
        <f t="shared" si="49"/>
        <v>0.11437807783702417</v>
      </c>
      <c r="AJ54" s="13">
        <f t="shared" si="50"/>
        <v>0.15712245382791373</v>
      </c>
      <c r="AK54" s="13">
        <f t="shared" si="51"/>
        <v>73.50384522914506</v>
      </c>
      <c r="AL54" s="13"/>
      <c r="AM54" s="13">
        <f t="shared" si="18"/>
        <v>0.9958899237269695</v>
      </c>
      <c r="AN54" s="13">
        <f t="shared" si="19"/>
        <v>0.9898714591158565</v>
      </c>
      <c r="AO54" s="13">
        <f t="shared" si="20"/>
        <v>0.8967469117955696</v>
      </c>
      <c r="AP54" s="13"/>
      <c r="AQ54" s="13">
        <f t="shared" si="40"/>
        <v>73.77534576081</v>
      </c>
      <c r="AR54" s="13">
        <f t="shared" si="41"/>
        <v>0.013554663684561236</v>
      </c>
    </row>
    <row r="55" spans="1:44" ht="12.75">
      <c r="A55" s="35"/>
      <c r="B55" s="35"/>
      <c r="C55" s="35"/>
      <c r="D55" s="35"/>
      <c r="E55" s="35"/>
      <c r="F55" s="35"/>
      <c r="G55" s="35"/>
      <c r="H55" s="35"/>
      <c r="I55" s="35"/>
      <c r="J55" s="35"/>
      <c r="K55" s="35"/>
      <c r="L55" s="46">
        <f t="shared" si="26"/>
        <v>0.06737600380105324</v>
      </c>
      <c r="M55" s="12">
        <f t="shared" si="44"/>
        <v>1.144278598138451</v>
      </c>
      <c r="N55" s="20">
        <f t="shared" si="45"/>
        <v>0.008739130502194414</v>
      </c>
      <c r="O55" s="13">
        <f t="shared" si="46"/>
        <v>13.142053498776281</v>
      </c>
      <c r="P55" s="13"/>
      <c r="Q55" s="21">
        <f t="shared" si="47"/>
        <v>97.33471862173</v>
      </c>
      <c r="R55" s="13">
        <f t="shared" si="30"/>
        <v>0.004109530552551471</v>
      </c>
      <c r="S55" s="13">
        <f t="shared" si="31"/>
        <v>38.62488834195635</v>
      </c>
      <c r="T55" s="13"/>
      <c r="U55" s="13"/>
      <c r="V55" s="21">
        <f t="shared" si="48"/>
        <v>9.577726263621523</v>
      </c>
      <c r="W55" s="13">
        <f t="shared" si="32"/>
        <v>0.2088178284648283</v>
      </c>
      <c r="X55" s="13">
        <f t="shared" si="33"/>
        <v>392.52976490252144</v>
      </c>
      <c r="Z55" s="7">
        <v>0</v>
      </c>
      <c r="AA55" s="13">
        <f t="shared" si="34"/>
        <v>0.008739130502194414</v>
      </c>
      <c r="AB55" s="13">
        <f t="shared" si="35"/>
        <v>0.012848661054745886</v>
      </c>
      <c r="AC55" s="13">
        <f t="shared" si="36"/>
        <v>0.22166648951957418</v>
      </c>
      <c r="AE55" s="14">
        <f t="shared" si="37"/>
        <v>0.008701055296684967</v>
      </c>
      <c r="AF55" s="14">
        <f t="shared" si="42"/>
        <v>0.004065414106757093</v>
      </c>
      <c r="AG55" s="14">
        <f t="shared" si="43"/>
        <v>0.18605100804640295</v>
      </c>
      <c r="AI55" s="13">
        <f t="shared" si="49"/>
        <v>0.11434973420484457</v>
      </c>
      <c r="AJ55" s="13">
        <f t="shared" si="50"/>
        <v>0.15702616593730692</v>
      </c>
      <c r="AK55" s="13">
        <f t="shared" si="51"/>
        <v>73.03055844833167</v>
      </c>
      <c r="AL55" s="13"/>
      <c r="AM55" s="13">
        <f t="shared" si="18"/>
        <v>0.9956431357215817</v>
      </c>
      <c r="AN55" s="13">
        <f t="shared" si="19"/>
        <v>0.9892648454050336</v>
      </c>
      <c r="AO55" s="13">
        <f t="shared" si="20"/>
        <v>0.8909728130696464</v>
      </c>
      <c r="AP55" s="13"/>
      <c r="AQ55" s="13">
        <f t="shared" si="40"/>
        <v>73.30193434847382</v>
      </c>
      <c r="AR55" s="13">
        <f t="shared" si="41"/>
        <v>0.013642204791568647</v>
      </c>
    </row>
    <row r="56" spans="1:44" ht="12.75">
      <c r="A56" s="35"/>
      <c r="B56" s="35"/>
      <c r="C56" s="35"/>
      <c r="D56" s="35"/>
      <c r="E56" s="35"/>
      <c r="F56" s="35"/>
      <c r="G56" s="35"/>
      <c r="H56" s="35"/>
      <c r="I56" s="35"/>
      <c r="J56" s="35"/>
      <c r="K56" s="35"/>
      <c r="L56" s="46">
        <f t="shared" si="26"/>
        <v>0.07573507521047862</v>
      </c>
      <c r="M56" s="12">
        <f t="shared" si="44"/>
        <v>1.079284323488949</v>
      </c>
      <c r="N56" s="20">
        <f t="shared" si="45"/>
        <v>0.00926539910046455</v>
      </c>
      <c r="O56" s="13">
        <f t="shared" si="46"/>
        <v>12.395593470643725</v>
      </c>
      <c r="P56" s="13"/>
      <c r="Q56" s="21">
        <f t="shared" si="47"/>
        <v>91.80617037716408</v>
      </c>
      <c r="R56" s="13">
        <f t="shared" si="30"/>
        <v>0.0043570056169067286</v>
      </c>
      <c r="S56" s="13">
        <f t="shared" si="31"/>
        <v>36.431019990938125</v>
      </c>
      <c r="T56" s="13"/>
      <c r="U56" s="13"/>
      <c r="V56" s="21">
        <f t="shared" si="48"/>
        <v>9.033717687119033</v>
      </c>
      <c r="W56" s="13">
        <f t="shared" si="32"/>
        <v>0.22139279411529023</v>
      </c>
      <c r="X56" s="13">
        <f t="shared" si="33"/>
        <v>370.23433143930464</v>
      </c>
      <c r="Z56" s="7">
        <v>0</v>
      </c>
      <c r="AA56" s="13">
        <f t="shared" si="34"/>
        <v>0.00926539910046455</v>
      </c>
      <c r="AB56" s="13">
        <f t="shared" si="35"/>
        <v>0.013622404717371278</v>
      </c>
      <c r="AC56" s="13">
        <f t="shared" si="36"/>
        <v>0.2350151988326615</v>
      </c>
      <c r="AE56" s="14">
        <f t="shared" si="37"/>
        <v>0.009222607552455964</v>
      </c>
      <c r="AF56" s="14">
        <f t="shared" si="42"/>
        <v>0.0043074320969026525</v>
      </c>
      <c r="AG56" s="14">
        <f t="shared" si="43"/>
        <v>0.19591112638464414</v>
      </c>
      <c r="AI56" s="13">
        <f t="shared" si="49"/>
        <v>0.11431969395953265</v>
      </c>
      <c r="AJ56" s="13">
        <f t="shared" si="50"/>
        <v>0.15692414483186906</v>
      </c>
      <c r="AK56" s="13">
        <f t="shared" si="51"/>
        <v>72.53302489853984</v>
      </c>
      <c r="AL56" s="13"/>
      <c r="AM56" s="13">
        <f t="shared" si="18"/>
        <v>0.9953815753056509</v>
      </c>
      <c r="AN56" s="13">
        <f t="shared" si="19"/>
        <v>0.988622112440775</v>
      </c>
      <c r="AO56" s="13">
        <f t="shared" si="20"/>
        <v>0.8849029037621859</v>
      </c>
      <c r="AP56" s="13"/>
      <c r="AQ56" s="13">
        <f t="shared" si="40"/>
        <v>72.80426873733124</v>
      </c>
      <c r="AR56" s="13">
        <f t="shared" si="41"/>
        <v>0.013735458337036195</v>
      </c>
    </row>
    <row r="57" spans="1:44" ht="12.75">
      <c r="A57" s="35"/>
      <c r="B57" s="35"/>
      <c r="C57" s="35"/>
      <c r="D57" s="35"/>
      <c r="E57" s="35"/>
      <c r="F57" s="35"/>
      <c r="G57" s="35"/>
      <c r="H57" s="35"/>
      <c r="I57" s="35"/>
      <c r="J57" s="35"/>
      <c r="K57" s="35"/>
      <c r="L57" s="46">
        <f t="shared" si="26"/>
        <v>0.08513122318850246</v>
      </c>
      <c r="M57" s="12">
        <f t="shared" si="44"/>
        <v>1.0179816810556637</v>
      </c>
      <c r="N57" s="20">
        <f t="shared" si="45"/>
        <v>0.009823359482883657</v>
      </c>
      <c r="O57" s="13">
        <f t="shared" si="46"/>
        <v>11.691531883032773</v>
      </c>
      <c r="P57" s="13"/>
      <c r="Q57" s="21">
        <f t="shared" si="47"/>
        <v>86.59164005061646</v>
      </c>
      <c r="R57" s="13">
        <f t="shared" si="30"/>
        <v>0.004619383577516065</v>
      </c>
      <c r="S57" s="13">
        <f t="shared" si="31"/>
        <v>34.361761924847805</v>
      </c>
      <c r="T57" s="13"/>
      <c r="U57" s="13"/>
      <c r="V57" s="21">
        <f t="shared" si="48"/>
        <v>8.520608441330591</v>
      </c>
      <c r="W57" s="13">
        <f t="shared" si="32"/>
        <v>0.23472502154877534</v>
      </c>
      <c r="X57" s="13">
        <f t="shared" si="33"/>
        <v>349.2052639889586</v>
      </c>
      <c r="Z57" s="7">
        <v>0</v>
      </c>
      <c r="AA57" s="13">
        <f t="shared" si="34"/>
        <v>0.009823359482883657</v>
      </c>
      <c r="AB57" s="13">
        <f t="shared" si="35"/>
        <v>0.014442743060399721</v>
      </c>
      <c r="AC57" s="13">
        <f t="shared" si="36"/>
        <v>0.24916776460917506</v>
      </c>
      <c r="AE57" s="14">
        <f t="shared" si="37"/>
        <v>0.009775267889613803</v>
      </c>
      <c r="AF57" s="14">
        <f t="shared" si="42"/>
        <v>0.00456367905826649</v>
      </c>
      <c r="AG57" s="14">
        <f t="shared" si="43"/>
        <v>0.20621185462696323</v>
      </c>
      <c r="AI57" s="13">
        <f t="shared" si="49"/>
        <v>0.11428785619660628</v>
      </c>
      <c r="AJ57" s="13">
        <f t="shared" si="50"/>
        <v>0.15681605330156675</v>
      </c>
      <c r="AK57" s="13">
        <f t="shared" si="51"/>
        <v>72.01026513266146</v>
      </c>
      <c r="AL57" s="13"/>
      <c r="AM57" s="13">
        <f t="shared" si="18"/>
        <v>0.9951043639038509</v>
      </c>
      <c r="AN57" s="13">
        <f t="shared" si="19"/>
        <v>0.9879411357998705</v>
      </c>
      <c r="AO57" s="13">
        <f t="shared" si="20"/>
        <v>0.8785252346184698</v>
      </c>
      <c r="AP57" s="13"/>
      <c r="AQ57" s="13">
        <f t="shared" si="40"/>
        <v>72.28136904215964</v>
      </c>
      <c r="AR57" s="13">
        <f t="shared" si="41"/>
        <v>0.013834823734685059</v>
      </c>
    </row>
    <row r="58" spans="1:44" ht="12.75">
      <c r="A58" s="35"/>
      <c r="B58" s="35"/>
      <c r="C58" s="35"/>
      <c r="D58" s="35"/>
      <c r="E58" s="35"/>
      <c r="F58" s="35"/>
      <c r="G58" s="35"/>
      <c r="H58" s="35"/>
      <c r="I58" s="35"/>
      <c r="J58" s="35"/>
      <c r="K58" s="35"/>
      <c r="L58" s="46">
        <f t="shared" si="26"/>
        <v>0.09569311367855995</v>
      </c>
      <c r="M58" s="12">
        <f t="shared" si="44"/>
        <v>0.9601609885474498</v>
      </c>
      <c r="N58" s="20">
        <f t="shared" si="45"/>
        <v>0.01041492012201849</v>
      </c>
      <c r="O58" s="13">
        <f t="shared" si="46"/>
        <v>11.027460532301019</v>
      </c>
      <c r="P58" s="13"/>
      <c r="Q58" s="21">
        <f t="shared" si="47"/>
        <v>81.67329163008641</v>
      </c>
      <c r="R58" s="13">
        <f t="shared" si="30"/>
        <v>0.004897561883653162</v>
      </c>
      <c r="S58" s="13">
        <f t="shared" si="31"/>
        <v>32.4100363611454</v>
      </c>
      <c r="T58" s="13"/>
      <c r="U58" s="13"/>
      <c r="V58" s="21">
        <f t="shared" si="48"/>
        <v>8.036643464516702</v>
      </c>
      <c r="W58" s="13">
        <f t="shared" si="32"/>
        <v>0.2488601129103683</v>
      </c>
      <c r="X58" s="13">
        <f t="shared" si="33"/>
        <v>329.3706337916681</v>
      </c>
      <c r="Z58" s="7">
        <v>0</v>
      </c>
      <c r="AA58" s="13">
        <f t="shared" si="34"/>
        <v>0.01041492012201849</v>
      </c>
      <c r="AB58" s="13">
        <f t="shared" si="35"/>
        <v>0.015312482005671653</v>
      </c>
      <c r="AC58" s="13">
        <f t="shared" si="36"/>
        <v>0.26417259491603995</v>
      </c>
      <c r="AE58" s="14">
        <f t="shared" si="37"/>
        <v>0.010360872637591223</v>
      </c>
      <c r="AF58" s="14">
        <f t="shared" si="42"/>
        <v>0.004834969423424096</v>
      </c>
      <c r="AG58" s="14">
        <f t="shared" si="43"/>
        <v>0.21696315517295073</v>
      </c>
      <c r="AI58" s="13">
        <f t="shared" si="49"/>
        <v>0.11425411409123477</v>
      </c>
      <c r="AJ58" s="13">
        <f t="shared" si="50"/>
        <v>0.15670153481820118</v>
      </c>
      <c r="AK58" s="13">
        <f t="shared" si="51"/>
        <v>71.46129192875482</v>
      </c>
      <c r="AL58" s="13"/>
      <c r="AM58" s="13">
        <f t="shared" si="18"/>
        <v>0.9948105713923813</v>
      </c>
      <c r="AN58" s="13">
        <f t="shared" si="19"/>
        <v>0.9872196693546674</v>
      </c>
      <c r="AO58" s="13">
        <f t="shared" si="20"/>
        <v>0.8718277615308088</v>
      </c>
      <c r="AP58" s="13"/>
      <c r="AQ58" s="13">
        <f t="shared" si="40"/>
        <v>71.73224757766425</v>
      </c>
      <c r="AR58" s="13">
        <f t="shared" si="41"/>
        <v>0.01394073145299544</v>
      </c>
    </row>
    <row r="59" spans="1:44" ht="12.75">
      <c r="A59" s="35"/>
      <c r="B59" s="35"/>
      <c r="C59" s="35"/>
      <c r="D59" s="35"/>
      <c r="E59" s="35"/>
      <c r="F59" s="35"/>
      <c r="G59" s="35"/>
      <c r="H59" s="35"/>
      <c r="I59" s="35"/>
      <c r="J59" s="35"/>
      <c r="K59" s="35"/>
      <c r="L59" s="46">
        <f t="shared" si="26"/>
        <v>0.10756537569325722</v>
      </c>
      <c r="M59" s="12">
        <f t="shared" si="44"/>
        <v>0.9056244734899169</v>
      </c>
      <c r="N59" s="20">
        <f t="shared" si="45"/>
        <v>0.011042104418251831</v>
      </c>
      <c r="O59" s="13">
        <f t="shared" si="46"/>
        <v>10.401107999195094</v>
      </c>
      <c r="P59" s="13"/>
      <c r="Q59" s="21">
        <f t="shared" si="47"/>
        <v>77.03430217736887</v>
      </c>
      <c r="R59" s="13">
        <f t="shared" si="30"/>
        <v>0.005192492028797945</v>
      </c>
      <c r="S59" s="13">
        <f t="shared" si="31"/>
        <v>30.569167530701932</v>
      </c>
      <c r="T59" s="13"/>
      <c r="U59" s="13"/>
      <c r="V59" s="21">
        <f t="shared" si="48"/>
        <v>7.58016738129477</v>
      </c>
      <c r="W59" s="13">
        <f t="shared" si="32"/>
        <v>0.2638464164967264</v>
      </c>
      <c r="X59" s="13">
        <f t="shared" si="33"/>
        <v>310.662597594048</v>
      </c>
      <c r="Z59" s="7">
        <v>0</v>
      </c>
      <c r="AA59" s="13">
        <f t="shared" si="34"/>
        <v>0.011042104418251831</v>
      </c>
      <c r="AB59" s="13">
        <f t="shared" si="35"/>
        <v>0.016234596447049776</v>
      </c>
      <c r="AC59" s="13">
        <f t="shared" si="36"/>
        <v>0.2800810129437762</v>
      </c>
      <c r="AE59" s="14">
        <f t="shared" si="37"/>
        <v>0.010981364155603246</v>
      </c>
      <c r="AF59" s="14">
        <f t="shared" si="42"/>
        <v>0.005122161482992715</v>
      </c>
      <c r="AG59" s="14">
        <f t="shared" si="43"/>
        <v>0.22817395869135804</v>
      </c>
      <c r="AI59" s="13">
        <f t="shared" si="49"/>
        <v>0.11421835456091921</v>
      </c>
      <c r="AJ59" s="13">
        <f t="shared" si="50"/>
        <v>0.15658021249291298</v>
      </c>
      <c r="AK59" s="13">
        <f t="shared" si="51"/>
        <v>70.8851147103743</v>
      </c>
      <c r="AL59" s="13"/>
      <c r="AM59" s="13">
        <f t="shared" si="18"/>
        <v>0.9944992131619236</v>
      </c>
      <c r="AN59" s="13">
        <f t="shared" si="19"/>
        <v>0.9864553387053517</v>
      </c>
      <c r="AO59" s="13">
        <f t="shared" si="20"/>
        <v>0.8647983994665663</v>
      </c>
      <c r="AP59" s="13"/>
      <c r="AQ59" s="13">
        <f t="shared" si="40"/>
        <v>71.15591327742813</v>
      </c>
      <c r="AR59" s="13">
        <f t="shared" si="41"/>
        <v>0.01405364577503381</v>
      </c>
    </row>
    <row r="60" spans="1:44" ht="12.75">
      <c r="A60" s="35"/>
      <c r="B60" s="35"/>
      <c r="C60" s="35"/>
      <c r="D60" s="35"/>
      <c r="E60" s="35"/>
      <c r="F60" s="35"/>
      <c r="G60" s="35"/>
      <c r="H60" s="35"/>
      <c r="I60" s="35"/>
      <c r="J60" s="35"/>
      <c r="K60" s="35"/>
      <c r="L60" s="46">
        <f t="shared" si="26"/>
        <v>0.12091058178853992</v>
      </c>
      <c r="M60" s="12">
        <f t="shared" si="44"/>
        <v>0.8541855967556407</v>
      </c>
      <c r="N60" s="20">
        <f t="shared" si="45"/>
        <v>0.011707057620711355</v>
      </c>
      <c r="O60" s="13">
        <f t="shared" si="46"/>
        <v>9.810331879587006</v>
      </c>
      <c r="P60" s="13"/>
      <c r="Q60" s="21">
        <f t="shared" si="47"/>
        <v>72.65880428612644</v>
      </c>
      <c r="R60" s="13">
        <f t="shared" si="30"/>
        <v>0.005505182805167309</v>
      </c>
      <c r="S60" s="13">
        <f t="shared" si="31"/>
        <v>28.83285884370097</v>
      </c>
      <c r="T60" s="13"/>
      <c r="U60" s="13"/>
      <c r="V60" s="21">
        <f t="shared" si="48"/>
        <v>7.149618840519337</v>
      </c>
      <c r="W60" s="13">
        <f t="shared" si="32"/>
        <v>0.2797351921287489</v>
      </c>
      <c r="X60" s="13">
        <f t="shared" si="33"/>
        <v>293.0171655950548</v>
      </c>
      <c r="Z60" s="7">
        <v>0</v>
      </c>
      <c r="AA60" s="13">
        <f t="shared" si="34"/>
        <v>0.011707057620711355</v>
      </c>
      <c r="AB60" s="13">
        <f t="shared" si="35"/>
        <v>0.017212240425878662</v>
      </c>
      <c r="AC60" s="13">
        <f t="shared" si="36"/>
        <v>0.2969474325546276</v>
      </c>
      <c r="AE60" s="14">
        <f aca="true" t="shared" si="52" ref="AE60:AE98">1-EXP(-N60)</f>
        <v>0.011638796659651285</v>
      </c>
      <c r="AF60" s="14">
        <f t="shared" si="42"/>
        <v>0.005426159397987962</v>
      </c>
      <c r="AG60" s="14">
        <f t="shared" si="43"/>
        <v>0.2398519706282335</v>
      </c>
      <c r="AI60" s="13">
        <f t="shared" si="49"/>
        <v>0.11418045791020776</v>
      </c>
      <c r="AJ60" s="13">
        <f t="shared" si="50"/>
        <v>0.15645168798560832</v>
      </c>
      <c r="AK60" s="13">
        <f t="shared" si="51"/>
        <v>70.28074459587332</v>
      </c>
      <c r="AL60" s="13"/>
      <c r="AM60" s="13">
        <f t="shared" si="18"/>
        <v>0.994169247024179</v>
      </c>
      <c r="AN60" s="13">
        <f t="shared" si="19"/>
        <v>0.9856456343093324</v>
      </c>
      <c r="AO60" s="13">
        <f t="shared" si="20"/>
        <v>0.8574250840696543</v>
      </c>
      <c r="AP60" s="13"/>
      <c r="AQ60" s="13">
        <f t="shared" si="40"/>
        <v>70.55137674176913</v>
      </c>
      <c r="AR60" s="13">
        <f t="shared" si="41"/>
        <v>0.014174067837969795</v>
      </c>
    </row>
    <row r="61" spans="1:44" ht="12.75">
      <c r="A61" s="35"/>
      <c r="B61" s="35"/>
      <c r="C61" s="35"/>
      <c r="D61" s="35"/>
      <c r="E61" s="35"/>
      <c r="F61" s="35"/>
      <c r="G61" s="35"/>
      <c r="H61" s="35"/>
      <c r="I61" s="35"/>
      <c r="J61" s="35"/>
      <c r="K61" s="35"/>
      <c r="L61" s="46">
        <f t="shared" si="26"/>
        <v>0.13591147424737365</v>
      </c>
      <c r="M61" s="12">
        <f t="shared" si="44"/>
        <v>0.8056684145174149</v>
      </c>
      <c r="N61" s="20">
        <f t="shared" si="45"/>
        <v>0.012412054164975391</v>
      </c>
      <c r="O61" s="13">
        <f t="shared" si="46"/>
        <v>9.253111456499537</v>
      </c>
      <c r="P61" s="13"/>
      <c r="Q61" s="21">
        <f t="shared" si="47"/>
        <v>68.5318318083055</v>
      </c>
      <c r="R61" s="13">
        <f t="shared" si="30"/>
        <v>0.005836703754232983</v>
      </c>
      <c r="S61" s="13">
        <f t="shared" si="31"/>
        <v>27.195171352502182</v>
      </c>
      <c r="T61" s="13"/>
      <c r="U61" s="13"/>
      <c r="V61" s="21">
        <f t="shared" si="48"/>
        <v>6.7435251747670195</v>
      </c>
      <c r="W61" s="13">
        <f t="shared" si="32"/>
        <v>0.2965807864829536</v>
      </c>
      <c r="X61" s="13">
        <f t="shared" si="33"/>
        <v>276.3739825724188</v>
      </c>
      <c r="Z61" s="7">
        <v>0</v>
      </c>
      <c r="AA61" s="13">
        <f t="shared" si="34"/>
        <v>0.012412054164975391</v>
      </c>
      <c r="AB61" s="13">
        <f t="shared" si="35"/>
        <v>0.018248757919208373</v>
      </c>
      <c r="AC61" s="13">
        <f t="shared" si="36"/>
        <v>0.314829544402162</v>
      </c>
      <c r="AE61" s="14">
        <f t="shared" si="52"/>
        <v>0.012335342332495003</v>
      </c>
      <c r="AF61" s="14">
        <f t="shared" si="42"/>
        <v>0.005747915258151881</v>
      </c>
      <c r="AG61" s="14">
        <f t="shared" si="43"/>
        <v>0.25200346093878656</v>
      </c>
      <c r="AI61" s="13">
        <f t="shared" si="49"/>
        <v>0.11414029745665323</v>
      </c>
      <c r="AJ61" s="13">
        <f t="shared" si="50"/>
        <v>0.15631554036510223</v>
      </c>
      <c r="AK61" s="13">
        <f t="shared" si="51"/>
        <v>69.64720012168542</v>
      </c>
      <c r="AL61" s="13"/>
      <c r="AM61" s="13">
        <f t="shared" si="18"/>
        <v>0.9938195699550798</v>
      </c>
      <c r="AN61" s="13">
        <f t="shared" si="19"/>
        <v>0.9847879043001441</v>
      </c>
      <c r="AO61" s="13">
        <f t="shared" si="20"/>
        <v>0.849695841484562</v>
      </c>
      <c r="AP61" s="13"/>
      <c r="AQ61" s="13">
        <f t="shared" si="40"/>
        <v>69.91765595950717</v>
      </c>
      <c r="AR61" s="13">
        <f t="shared" si="41"/>
        <v>0.01430253898356018</v>
      </c>
    </row>
    <row r="62" spans="1:44" ht="12.75">
      <c r="A62" s="35"/>
      <c r="B62" s="35"/>
      <c r="C62" s="35"/>
      <c r="D62" s="35"/>
      <c r="E62" s="35"/>
      <c r="F62" s="35"/>
      <c r="G62" s="35"/>
      <c r="H62" s="35"/>
      <c r="I62" s="35"/>
      <c r="J62" s="35"/>
      <c r="K62" s="35"/>
      <c r="L62" s="46">
        <f t="shared" si="26"/>
        <v>0.15277346745713294</v>
      </c>
      <c r="M62" s="12">
        <f t="shared" si="44"/>
        <v>0.7599069764421412</v>
      </c>
      <c r="N62" s="20">
        <f t="shared" si="45"/>
        <v>0.013159505452653774</v>
      </c>
      <c r="O62" s="13">
        <f t="shared" si="46"/>
        <v>8.72754078835582</v>
      </c>
      <c r="P62" s="13"/>
      <c r="Q62" s="21">
        <f t="shared" si="47"/>
        <v>64.63926866325615</v>
      </c>
      <c r="R62" s="13">
        <f t="shared" si="30"/>
        <v>0.006188188825028863</v>
      </c>
      <c r="S62" s="13">
        <f t="shared" si="31"/>
        <v>25.650503437800058</v>
      </c>
      <c r="T62" s="13"/>
      <c r="U62" s="13"/>
      <c r="V62" s="21">
        <f t="shared" si="48"/>
        <v>6.360497363159197</v>
      </c>
      <c r="W62" s="13">
        <f t="shared" si="32"/>
        <v>0.3144408189812722</v>
      </c>
      <c r="X62" s="13">
        <f t="shared" si="33"/>
        <v>260.6761214409507</v>
      </c>
      <c r="Z62" s="7">
        <v>0</v>
      </c>
      <c r="AA62" s="13">
        <f t="shared" si="34"/>
        <v>0.013159505452653774</v>
      </c>
      <c r="AB62" s="13">
        <f t="shared" si="35"/>
        <v>0.019347694277682636</v>
      </c>
      <c r="AC62" s="13">
        <f t="shared" si="36"/>
        <v>0.3337885132589548</v>
      </c>
      <c r="AE62" s="14">
        <f t="shared" si="52"/>
        <v>0.013073297725451738</v>
      </c>
      <c r="AF62" s="14">
        <f t="shared" si="42"/>
        <v>0.006088431180217846</v>
      </c>
      <c r="AG62" s="14">
        <f t="shared" si="43"/>
        <v>0.26463303697183627</v>
      </c>
      <c r="AI62" s="13">
        <f t="shared" si="49"/>
        <v>0.1140977391371994</v>
      </c>
      <c r="AJ62" s="13">
        <f t="shared" si="50"/>
        <v>0.15617132491898691</v>
      </c>
      <c r="AK62" s="13">
        <f t="shared" si="51"/>
        <v>68.98351368295798</v>
      </c>
      <c r="AL62" s="13"/>
      <c r="AM62" s="13">
        <f t="shared" si="18"/>
        <v>0.9934490146675952</v>
      </c>
      <c r="AN62" s="13">
        <f t="shared" si="19"/>
        <v>0.9838793469896175</v>
      </c>
      <c r="AO62" s="13">
        <f t="shared" si="20"/>
        <v>0.8415988669320873</v>
      </c>
      <c r="AP62" s="13"/>
      <c r="AQ62" s="13">
        <f t="shared" si="40"/>
        <v>69.25378274701416</v>
      </c>
      <c r="AR62" s="13">
        <f t="shared" si="41"/>
        <v>0.014439644454556737</v>
      </c>
    </row>
    <row r="63" spans="1:44" ht="12.75">
      <c r="A63" s="35"/>
      <c r="B63" s="35"/>
      <c r="C63" s="35"/>
      <c r="D63" s="35"/>
      <c r="E63" s="35"/>
      <c r="F63" s="35"/>
      <c r="G63" s="35"/>
      <c r="H63" s="35"/>
      <c r="I63" s="35"/>
      <c r="J63" s="35"/>
      <c r="K63" s="35"/>
      <c r="L63" s="46">
        <f t="shared" si="26"/>
        <v>0.17172746074694772</v>
      </c>
      <c r="M63" s="12">
        <f t="shared" si="44"/>
        <v>0.716744758066912</v>
      </c>
      <c r="N63" s="20">
        <f t="shared" si="45"/>
        <v>0.013951968099453399</v>
      </c>
      <c r="O63" s="13">
        <f t="shared" si="46"/>
        <v>8.231822189811782</v>
      </c>
      <c r="P63" s="13"/>
      <c r="Q63" s="21">
        <f t="shared" si="47"/>
        <v>60.96780055446059</v>
      </c>
      <c r="R63" s="13">
        <f t="shared" si="30"/>
        <v>0.006560840252760845</v>
      </c>
      <c r="S63" s="13">
        <f t="shared" si="31"/>
        <v>24.193571648595473</v>
      </c>
      <c r="T63" s="13"/>
      <c r="U63" s="13"/>
      <c r="V63" s="21">
        <f t="shared" si="48"/>
        <v>5.999225280293077</v>
      </c>
      <c r="W63" s="13">
        <f t="shared" si="32"/>
        <v>0.33337637887508953</v>
      </c>
      <c r="X63" s="13">
        <f t="shared" si="33"/>
        <v>245.86988853660154</v>
      </c>
      <c r="Z63" s="7">
        <v>0</v>
      </c>
      <c r="AA63" s="13">
        <f t="shared" si="34"/>
        <v>0.013951968099453399</v>
      </c>
      <c r="AB63" s="13">
        <f t="shared" si="35"/>
        <v>0.020512808352214244</v>
      </c>
      <c r="AC63" s="13">
        <f t="shared" si="36"/>
        <v>0.3538891872273038</v>
      </c>
      <c r="AE63" s="14">
        <f t="shared" si="52"/>
        <v>0.013855090460449748</v>
      </c>
      <c r="AF63" s="14">
        <f t="shared" si="42"/>
        <v>0.006448761438722084</v>
      </c>
      <c r="AG63" s="14">
        <f t="shared" si="43"/>
        <v>0.2777433997247297</v>
      </c>
      <c r="AI63" s="13">
        <f t="shared" si="49"/>
        <v>0.11405264109417977</v>
      </c>
      <c r="AJ63" s="13">
        <f t="shared" si="50"/>
        <v>0.15601857191242235</v>
      </c>
      <c r="AK63" s="13">
        <f t="shared" si="51"/>
        <v>68.28873873209606</v>
      </c>
      <c r="AL63" s="13"/>
      <c r="AM63" s="13">
        <f t="shared" si="18"/>
        <v>0.9930563460070233</v>
      </c>
      <c r="AN63" s="13">
        <f t="shared" si="19"/>
        <v>0.9829170030482608</v>
      </c>
      <c r="AO63" s="13">
        <f t="shared" si="20"/>
        <v>0.8331226125315719</v>
      </c>
      <c r="AP63" s="13"/>
      <c r="AQ63" s="13">
        <f t="shared" si="40"/>
        <v>68.55880994510267</v>
      </c>
      <c r="AR63" s="13">
        <f t="shared" si="41"/>
        <v>0.014586017476101663</v>
      </c>
    </row>
    <row r="64" spans="1:44" ht="12.75">
      <c r="A64" s="35"/>
      <c r="B64" s="35"/>
      <c r="C64" s="35"/>
      <c r="D64" s="35"/>
      <c r="E64" s="35"/>
      <c r="F64" s="35"/>
      <c r="G64" s="35"/>
      <c r="H64" s="35"/>
      <c r="I64" s="35"/>
      <c r="J64" s="35"/>
      <c r="K64" s="35"/>
      <c r="L64" s="46">
        <f t="shared" si="26"/>
        <v>0.1930330002025334</v>
      </c>
      <c r="M64" s="12">
        <f t="shared" si="44"/>
        <v>0.6760341254157582</v>
      </c>
      <c r="N64" s="20">
        <f t="shared" si="45"/>
        <v>0.014792152679940588</v>
      </c>
      <c r="O64" s="13">
        <f t="shared" si="46"/>
        <v>7.7642600828730695</v>
      </c>
      <c r="P64" s="13"/>
      <c r="Q64" s="21">
        <f t="shared" si="47"/>
        <v>57.504869428719815</v>
      </c>
      <c r="R64" s="13">
        <f t="shared" si="30"/>
        <v>0.006955932670985719</v>
      </c>
      <c r="S64" s="13">
        <f t="shared" si="31"/>
        <v>22.81939263044437</v>
      </c>
      <c r="T64" s="13"/>
      <c r="U64" s="13"/>
      <c r="V64" s="21">
        <f t="shared" si="48"/>
        <v>5.658473215030361</v>
      </c>
      <c r="W64" s="13">
        <f t="shared" si="32"/>
        <v>0.35345223419764277</v>
      </c>
      <c r="X64" s="13">
        <f t="shared" si="33"/>
        <v>231.9046399602607</v>
      </c>
      <c r="Z64" s="7">
        <v>0</v>
      </c>
      <c r="AA64" s="13">
        <f t="shared" si="34"/>
        <v>0.014792152679940588</v>
      </c>
      <c r="AB64" s="13">
        <f t="shared" si="35"/>
        <v>0.021748085350926306</v>
      </c>
      <c r="AC64" s="13">
        <f t="shared" si="36"/>
        <v>0.3752003195485691</v>
      </c>
      <c r="AE64" s="14">
        <f t="shared" si="52"/>
        <v>0.014683286240189664</v>
      </c>
      <c r="AF64" s="14">
        <f t="shared" si="42"/>
        <v>0.006830014620423874</v>
      </c>
      <c r="AG64" s="14">
        <f t="shared" si="43"/>
        <v>0.2913350840376536</v>
      </c>
      <c r="AI64" s="13">
        <f t="shared" si="49"/>
        <v>0.114004853240104</v>
      </c>
      <c r="AJ64" s="13">
        <f t="shared" si="50"/>
        <v>0.15585678529512786</v>
      </c>
      <c r="AK64" s="13">
        <f t="shared" si="51"/>
        <v>67.56195777154436</v>
      </c>
      <c r="AL64" s="13"/>
      <c r="AM64" s="13">
        <f t="shared" si="18"/>
        <v>0.9926402571615855</v>
      </c>
      <c r="AN64" s="13">
        <f t="shared" si="19"/>
        <v>0.9818977473593056</v>
      </c>
      <c r="AO64" s="13">
        <f t="shared" si="20"/>
        <v>0.8242558848128411</v>
      </c>
      <c r="AP64" s="13"/>
      <c r="AQ64" s="13">
        <f t="shared" si="40"/>
        <v>67.83181941007959</v>
      </c>
      <c r="AR64" s="13">
        <f t="shared" si="41"/>
        <v>0.014742343765754914</v>
      </c>
    </row>
    <row r="65" spans="1:44" ht="12.75">
      <c r="A65" s="35"/>
      <c r="B65" s="35"/>
      <c r="C65" s="35"/>
      <c r="D65" s="35"/>
      <c r="E65" s="35"/>
      <c r="F65" s="35"/>
      <c r="G65" s="35"/>
      <c r="H65" s="35"/>
      <c r="I65" s="35"/>
      <c r="J65" s="35"/>
      <c r="K65" s="35"/>
      <c r="L65" s="46">
        <f t="shared" si="26"/>
        <v>0.21698183275474506</v>
      </c>
      <c r="M65" s="12">
        <f t="shared" si="44"/>
        <v>0.6376358300258175</v>
      </c>
      <c r="N65" s="20">
        <f t="shared" si="45"/>
        <v>0.01568293299891116</v>
      </c>
      <c r="O65" s="13">
        <f t="shared" si="46"/>
        <v>7.32325519726447</v>
      </c>
      <c r="P65" s="13"/>
      <c r="Q65" s="21">
        <f t="shared" si="47"/>
        <v>54.23863052202854</v>
      </c>
      <c r="R65" s="13">
        <f t="shared" si="30"/>
        <v>0.007374817471424607</v>
      </c>
      <c r="S65" s="13">
        <f t="shared" si="31"/>
        <v>21.523266080170053</v>
      </c>
      <c r="T65" s="13"/>
      <c r="U65" s="13"/>
      <c r="V65" s="21">
        <f t="shared" si="48"/>
        <v>5.337075643815772</v>
      </c>
      <c r="W65" s="13">
        <f t="shared" si="32"/>
        <v>0.37473705329948986</v>
      </c>
      <c r="X65" s="13">
        <f t="shared" si="33"/>
        <v>218.7326083531054</v>
      </c>
      <c r="Z65" s="7">
        <v>0</v>
      </c>
      <c r="AA65" s="13">
        <f t="shared" si="34"/>
        <v>0.01568293299891116</v>
      </c>
      <c r="AB65" s="13">
        <f t="shared" si="35"/>
        <v>0.023057750470335765</v>
      </c>
      <c r="AC65" s="13">
        <f t="shared" si="36"/>
        <v>0.3977948037698256</v>
      </c>
      <c r="AE65" s="14">
        <f t="shared" si="52"/>
        <v>0.015560596173537222</v>
      </c>
      <c r="AF65" s="14">
        <f t="shared" si="42"/>
        <v>0.0072333557916541835</v>
      </c>
      <c r="AG65" s="14">
        <f t="shared" si="43"/>
        <v>0.3054061837154737</v>
      </c>
      <c r="AI65" s="13">
        <f t="shared" si="49"/>
        <v>0.11395421680039008</v>
      </c>
      <c r="AJ65" s="13">
        <f t="shared" si="50"/>
        <v>0.1556854413563121</v>
      </c>
      <c r="AK65" s="13">
        <f t="shared" si="51"/>
        <v>66.80229117125326</v>
      </c>
      <c r="AL65" s="13"/>
      <c r="AM65" s="13">
        <f t="shared" si="18"/>
        <v>0.9921993656809965</v>
      </c>
      <c r="AN65" s="13">
        <f t="shared" si="19"/>
        <v>0.9808182805447662</v>
      </c>
      <c r="AO65" s="13">
        <f t="shared" si="20"/>
        <v>0.8149879522892897</v>
      </c>
      <c r="AP65" s="13"/>
      <c r="AQ65" s="13">
        <f t="shared" si="40"/>
        <v>67.07193082940996</v>
      </c>
      <c r="AR65" s="13">
        <f t="shared" si="41"/>
        <v>0.014909366520898129</v>
      </c>
    </row>
    <row r="66" spans="1:44" ht="12.75">
      <c r="A66" s="35"/>
      <c r="B66" s="35"/>
      <c r="C66" s="35"/>
      <c r="D66" s="35"/>
      <c r="E66" s="35"/>
      <c r="F66" s="35"/>
      <c r="G66" s="35"/>
      <c r="H66" s="35"/>
      <c r="I66" s="35"/>
      <c r="J66" s="35"/>
      <c r="K66" s="35"/>
      <c r="L66" s="46">
        <f t="shared" si="26"/>
        <v>0.24390190120968888</v>
      </c>
      <c r="M66" s="12">
        <f t="shared" si="44"/>
        <v>0.6014185326556829</v>
      </c>
      <c r="N66" s="20">
        <f t="shared" si="45"/>
        <v>0.016627355921080476</v>
      </c>
      <c r="O66" s="13">
        <f t="shared" si="46"/>
        <v>6.907299100214573</v>
      </c>
      <c r="P66" s="13"/>
      <c r="Q66" s="21">
        <f t="shared" si="47"/>
        <v>51.15791184521636</v>
      </c>
      <c r="R66" s="13">
        <f t="shared" si="30"/>
        <v>0.00781892742632346</v>
      </c>
      <c r="S66" s="13">
        <f t="shared" si="31"/>
        <v>20.300758668736652</v>
      </c>
      <c r="T66" s="13"/>
      <c r="U66" s="13"/>
      <c r="V66" s="21">
        <f t="shared" si="48"/>
        <v>5.033933244068329</v>
      </c>
      <c r="W66" s="13">
        <f t="shared" si="32"/>
        <v>0.3973036397247966</v>
      </c>
      <c r="X66" s="13">
        <f t="shared" si="33"/>
        <v>206.3087395109971</v>
      </c>
      <c r="Z66" s="7">
        <v>0</v>
      </c>
      <c r="AA66" s="13">
        <f t="shared" si="34"/>
        <v>0.016627355921080476</v>
      </c>
      <c r="AB66" s="13">
        <f t="shared" si="35"/>
        <v>0.024446283347403938</v>
      </c>
      <c r="AC66" s="13">
        <f t="shared" si="36"/>
        <v>0.42174992307220055</v>
      </c>
      <c r="AE66" s="14">
        <f t="shared" si="52"/>
        <v>0.016489884422363765</v>
      </c>
      <c r="AF66" s="14">
        <f t="shared" si="42"/>
        <v>0.007660008665922313</v>
      </c>
      <c r="AG66" s="14">
        <f t="shared" si="43"/>
        <v>0.3199520630582361</v>
      </c>
      <c r="AI66" s="13">
        <f t="shared" si="49"/>
        <v>0.11390056383323553</v>
      </c>
      <c r="AJ66" s="13">
        <f t="shared" si="50"/>
        <v>0.15550398732732026</v>
      </c>
      <c r="AK66" s="13">
        <f t="shared" si="51"/>
        <v>66.00890683348774</v>
      </c>
      <c r="AL66" s="13"/>
      <c r="AM66" s="13">
        <f t="shared" si="18"/>
        <v>0.9917322092959818</v>
      </c>
      <c r="AN66" s="13">
        <f t="shared" si="19"/>
        <v>0.9796751201621177</v>
      </c>
      <c r="AO66" s="13">
        <f t="shared" si="20"/>
        <v>0.8053086633685504</v>
      </c>
      <c r="AP66" s="13"/>
      <c r="AQ66" s="13">
        <f t="shared" si="40"/>
        <v>66.2783113846483</v>
      </c>
      <c r="AR66" s="13">
        <f t="shared" si="41"/>
        <v>0.015087891937929256</v>
      </c>
    </row>
    <row r="67" spans="1:44" ht="12.75">
      <c r="A67" s="35"/>
      <c r="B67" s="35"/>
      <c r="C67" s="35"/>
      <c r="D67" s="35"/>
      <c r="E67" s="35"/>
      <c r="F67" s="35"/>
      <c r="G67" s="35"/>
      <c r="H67" s="35"/>
      <c r="I67" s="35"/>
      <c r="J67" s="35"/>
      <c r="K67" s="35"/>
      <c r="L67" s="46">
        <f t="shared" si="26"/>
        <v>0.27416183492624646</v>
      </c>
      <c r="M67" s="12">
        <f t="shared" si="44"/>
        <v>0.5672583540468068</v>
      </c>
      <c r="N67" s="20">
        <f t="shared" si="45"/>
        <v>0.01762865179271535</v>
      </c>
      <c r="O67" s="13">
        <f t="shared" si="46"/>
        <v>6.514969036945065</v>
      </c>
      <c r="P67" s="13"/>
      <c r="Q67" s="21">
        <f t="shared" si="47"/>
        <v>48.252175970777955</v>
      </c>
      <c r="R67" s="13">
        <f t="shared" si="30"/>
        <v>0.008289781589171116</v>
      </c>
      <c r="S67" s="13">
        <f t="shared" si="31"/>
        <v>19.14768887729284</v>
      </c>
      <c r="T67" s="13"/>
      <c r="U67" s="13"/>
      <c r="V67" s="21">
        <f t="shared" si="48"/>
        <v>4.748009134009384</v>
      </c>
      <c r="W67" s="13">
        <f t="shared" si="32"/>
        <v>0.4212291812318252</v>
      </c>
      <c r="X67" s="13">
        <f t="shared" si="33"/>
        <v>194.59053827907312</v>
      </c>
      <c r="Z67" s="7">
        <v>0</v>
      </c>
      <c r="AA67" s="13">
        <f t="shared" si="34"/>
        <v>0.01762865179271535</v>
      </c>
      <c r="AB67" s="13">
        <f t="shared" si="35"/>
        <v>0.025918433381886465</v>
      </c>
      <c r="AC67" s="13">
        <f t="shared" si="36"/>
        <v>0.44714761461371166</v>
      </c>
      <c r="AE67" s="14">
        <f t="shared" si="52"/>
        <v>0.017474176174931633</v>
      </c>
      <c r="AF67" s="14">
        <f t="shared" si="42"/>
        <v>0.008111257756881374</v>
      </c>
      <c r="AG67" s="14">
        <f t="shared" si="43"/>
        <v>0.33496505685284594</v>
      </c>
      <c r="AI67" s="13">
        <f t="shared" si="49"/>
        <v>0.11384371672580273</v>
      </c>
      <c r="AJ67" s="13">
        <f t="shared" si="50"/>
        <v>0.15531183993229275</v>
      </c>
      <c r="AK67" s="13">
        <f t="shared" si="51"/>
        <v>65.18103071767563</v>
      </c>
      <c r="AL67" s="13"/>
      <c r="AM67" s="13">
        <f t="shared" si="18"/>
        <v>0.9912372415315645</v>
      </c>
      <c r="AN67" s="13">
        <f t="shared" si="19"/>
        <v>0.9784645915734443</v>
      </c>
      <c r="AO67" s="13">
        <f t="shared" si="20"/>
        <v>0.7952085747556425</v>
      </c>
      <c r="AP67" s="13"/>
      <c r="AQ67" s="13">
        <f t="shared" si="40"/>
        <v>65.45018627433372</v>
      </c>
      <c r="AR67" s="13">
        <f t="shared" si="41"/>
        <v>0.015278795323950817</v>
      </c>
    </row>
    <row r="68" spans="1:44" ht="12.75">
      <c r="A68" s="35"/>
      <c r="B68" s="35"/>
      <c r="C68" s="35"/>
      <c r="D68" s="35"/>
      <c r="E68" s="35"/>
      <c r="F68" s="35"/>
      <c r="G68" s="35"/>
      <c r="H68" s="35"/>
      <c r="I68" s="35"/>
      <c r="J68" s="35"/>
      <c r="K68" s="35"/>
      <c r="L68" s="46">
        <f t="shared" si="26"/>
        <v>0.30817599763400505</v>
      </c>
      <c r="M68" s="12">
        <f t="shared" si="44"/>
        <v>0.5350384512013621</v>
      </c>
      <c r="N68" s="20">
        <f t="shared" si="45"/>
        <v>0.018690245490854438</v>
      </c>
      <c r="O68" s="13">
        <f t="shared" si="46"/>
        <v>6.14492306421686</v>
      </c>
      <c r="P68" s="13"/>
      <c r="Q68" s="21">
        <f t="shared" si="47"/>
        <v>45.51148399018619</v>
      </c>
      <c r="R68" s="13">
        <f t="shared" si="30"/>
        <v>0.008788990490537586</v>
      </c>
      <c r="S68" s="13">
        <f t="shared" si="31"/>
        <v>18.060112694518327</v>
      </c>
      <c r="T68" s="13"/>
      <c r="U68" s="13"/>
      <c r="V68" s="21">
        <f t="shared" si="48"/>
        <v>4.478325326065952</v>
      </c>
      <c r="W68" s="13">
        <f t="shared" si="32"/>
        <v>0.4465955138093838</v>
      </c>
      <c r="X68" s="13">
        <f t="shared" si="33"/>
        <v>183.53792319942426</v>
      </c>
      <c r="Z68" s="7">
        <v>0</v>
      </c>
      <c r="AA68" s="13">
        <f t="shared" si="34"/>
        <v>0.018690245490854438</v>
      </c>
      <c r="AB68" s="13">
        <f t="shared" si="35"/>
        <v>0.027479235981392024</v>
      </c>
      <c r="AC68" s="13">
        <f t="shared" si="36"/>
        <v>0.4740747497907758</v>
      </c>
      <c r="AE68" s="14">
        <f t="shared" si="52"/>
        <v>0.018516665949570132</v>
      </c>
      <c r="AF68" s="14">
        <f t="shared" si="42"/>
        <v>0.008588450499237843</v>
      </c>
      <c r="AG68" s="14">
        <f t="shared" si="43"/>
        <v>0.35043416153129514</v>
      </c>
      <c r="AI68" s="13">
        <f t="shared" si="49"/>
        <v>0.11378348766591248</v>
      </c>
      <c r="AJ68" s="13">
        <f t="shared" si="50"/>
        <v>0.15510838388752762</v>
      </c>
      <c r="AK68" s="13">
        <f t="shared" si="51"/>
        <v>64.31795822558549</v>
      </c>
      <c r="AL68" s="13"/>
      <c r="AM68" s="13">
        <f t="shared" si="18"/>
        <v>0.9907128271071001</v>
      </c>
      <c r="AN68" s="13">
        <f t="shared" si="19"/>
        <v>0.977182818491424</v>
      </c>
      <c r="AO68" s="13">
        <f t="shared" si="20"/>
        <v>0.7846790903521429</v>
      </c>
      <c r="AP68" s="13"/>
      <c r="AQ68" s="13">
        <f t="shared" si="40"/>
        <v>64.58685009713892</v>
      </c>
      <c r="AR68" s="13">
        <f t="shared" si="41"/>
        <v>0.01548302786861405</v>
      </c>
    </row>
    <row r="69" spans="1:44" ht="12.75">
      <c r="A69" s="35"/>
      <c r="B69" s="35"/>
      <c r="C69" s="35"/>
      <c r="D69" s="35"/>
      <c r="E69" s="35"/>
      <c r="F69" s="35"/>
      <c r="G69" s="35"/>
      <c r="H69" s="35"/>
      <c r="I69" s="35"/>
      <c r="J69" s="35"/>
      <c r="K69" s="35"/>
      <c r="L69" s="46">
        <f t="shared" si="26"/>
        <v>0.34641016151377624</v>
      </c>
      <c r="M69" s="12">
        <f t="shared" si="44"/>
        <v>0.5046486177272435</v>
      </c>
      <c r="N69" s="20">
        <f t="shared" si="45"/>
        <v>0.01981576813791033</v>
      </c>
      <c r="O69" s="13">
        <f t="shared" si="46"/>
        <v>5.795895460287624</v>
      </c>
      <c r="P69" s="13"/>
      <c r="Q69" s="21">
        <f t="shared" si="47"/>
        <v>42.9264615184064</v>
      </c>
      <c r="R69" s="13">
        <f t="shared" si="30"/>
        <v>0.009318261646804602</v>
      </c>
      <c r="S69" s="13">
        <f t="shared" si="31"/>
        <v>17.034310126351745</v>
      </c>
      <c r="T69" s="13"/>
      <c r="U69" s="13"/>
      <c r="V69" s="21">
        <f t="shared" si="48"/>
        <v>4.2239593817184256</v>
      </c>
      <c r="W69" s="13">
        <f t="shared" si="32"/>
        <v>0.4734894015922908</v>
      </c>
      <c r="X69" s="13">
        <f t="shared" si="33"/>
        <v>173.11308941468957</v>
      </c>
      <c r="Z69" s="7">
        <v>0</v>
      </c>
      <c r="AA69" s="13">
        <f t="shared" si="34"/>
        <v>0.01981576813791033</v>
      </c>
      <c r="AB69" s="13">
        <f t="shared" si="35"/>
        <v>0.02913402978471493</v>
      </c>
      <c r="AC69" s="13">
        <f t="shared" si="36"/>
        <v>0.5026234313770057</v>
      </c>
      <c r="AE69" s="14">
        <f t="shared" si="52"/>
        <v>0.0196207262307746</v>
      </c>
      <c r="AF69" s="14">
        <f t="shared" si="42"/>
        <v>0.009092999317356854</v>
      </c>
      <c r="AG69" s="14">
        <f t="shared" si="43"/>
        <v>0.3663447209361078</v>
      </c>
      <c r="AI69" s="13">
        <f t="shared" si="49"/>
        <v>0.1137196780884928</v>
      </c>
      <c r="AJ69" s="13">
        <f t="shared" si="50"/>
        <v>0.15489297035056135</v>
      </c>
      <c r="AK69" s="13">
        <f t="shared" si="51"/>
        <v>63.41906643201193</v>
      </c>
      <c r="AL69" s="13"/>
      <c r="AM69" s="13">
        <f t="shared" si="18"/>
        <v>0.9901572371165069</v>
      </c>
      <c r="AN69" s="13">
        <f t="shared" si="19"/>
        <v>0.9758257132085365</v>
      </c>
      <c r="AO69" s="13">
        <f t="shared" si="20"/>
        <v>0.7737126104705455</v>
      </c>
      <c r="AP69" s="13"/>
      <c r="AQ69" s="13">
        <f t="shared" si="40"/>
        <v>63.687679080450984</v>
      </c>
      <c r="AR69" s="13">
        <f t="shared" si="41"/>
        <v>0.015701624151459325</v>
      </c>
    </row>
    <row r="70" spans="1:44" ht="12.75">
      <c r="A70" s="35"/>
      <c r="B70" s="35"/>
      <c r="C70" s="35"/>
      <c r="D70" s="35"/>
      <c r="E70" s="35"/>
      <c r="F70" s="35"/>
      <c r="G70" s="35"/>
      <c r="H70" s="35"/>
      <c r="I70" s="35"/>
      <c r="J70" s="35"/>
      <c r="K70" s="35"/>
      <c r="L70" s="46">
        <f t="shared" si="26"/>
        <v>0.3893878852385984</v>
      </c>
      <c r="M70" s="12">
        <f t="shared" si="44"/>
        <v>0.4759849068832105</v>
      </c>
      <c r="N70" s="20">
        <f t="shared" si="45"/>
        <v>0.021009069521722542</v>
      </c>
      <c r="O70" s="13">
        <f t="shared" si="46"/>
        <v>5.466692395580687</v>
      </c>
      <c r="P70" s="13"/>
      <c r="Q70" s="21">
        <f t="shared" si="47"/>
        <v>40.48826662933184</v>
      </c>
      <c r="R70" s="13">
        <f t="shared" si="30"/>
        <v>0.009879405400630781</v>
      </c>
      <c r="S70" s="13">
        <f aca="true" t="shared" si="53" ref="S70:S79">100*Q70/$E$6</f>
        <v>16.06677247195708</v>
      </c>
      <c r="T70" s="13"/>
      <c r="U70" s="13"/>
      <c r="V70" s="21">
        <f t="shared" si="48"/>
        <v>3.9840412563507335</v>
      </c>
      <c r="W70" s="13">
        <f t="shared" si="32"/>
        <v>0.5020028336332898</v>
      </c>
      <c r="X70" s="13">
        <f aca="true" t="shared" si="54" ref="X70:X79">100*V70/$E$7</f>
        <v>163.28037935863662</v>
      </c>
      <c r="Z70" s="7">
        <v>0</v>
      </c>
      <c r="AA70" s="13">
        <f aca="true" t="shared" si="55" ref="AA70:AA79">N70</f>
        <v>0.021009069521722542</v>
      </c>
      <c r="AB70" s="13">
        <f aca="true" t="shared" si="56" ref="AB70:AB79">N70+R70</f>
        <v>0.030888474922353325</v>
      </c>
      <c r="AC70" s="13">
        <f aca="true" t="shared" si="57" ref="AC70:AC79">N70+R70+W70</f>
        <v>0.5328913085556432</v>
      </c>
      <c r="AE70" s="14">
        <f aca="true" t="shared" si="58" ref="AE70:AE79">1-EXP(-N70)</f>
        <v>0.020789916437937372</v>
      </c>
      <c r="AF70" s="14">
        <f aca="true" t="shared" si="59" ref="AF70:AF79">EXP(-AA70)-EXP(-AB70)</f>
        <v>0.009626383618156265</v>
      </c>
      <c r="AG70" s="14">
        <f aca="true" t="shared" si="60" ref="AG70:AG79">EXP(-AB70)-EXP(-AC70)</f>
        <v>0.3826781109494666</v>
      </c>
      <c r="AI70" s="13">
        <f aca="true" t="shared" si="61" ref="AI70:AI79">O70*AE70</f>
        <v>0.11365207809603016</v>
      </c>
      <c r="AJ70" s="13">
        <f aca="true" t="shared" si="62" ref="AJ70:AJ79">S70*AF70</f>
        <v>0.15466491532069165</v>
      </c>
      <c r="AK70" s="13">
        <f aca="true" t="shared" si="63" ref="AK70:AK79">X70*AG70</f>
        <v>62.48382712807534</v>
      </c>
      <c r="AL70" s="13"/>
      <c r="AM70" s="13">
        <f aca="true" t="shared" si="64" ref="AM70:AM79">AI70*$H$5</f>
        <v>0.9895686439821347</v>
      </c>
      <c r="AN70" s="13">
        <f aca="true" t="shared" si="65" ref="AN70:AN79">AJ70*$H$6</f>
        <v>0.9743889665203574</v>
      </c>
      <c r="AO70" s="13">
        <f aca="true" t="shared" si="66" ref="AO70:AO79">AK70*$H$7</f>
        <v>0.7623026909625191</v>
      </c>
      <c r="AP70" s="13"/>
      <c r="AQ70" s="13">
        <f aca="true" t="shared" si="67" ref="AQ70:AQ79">AI70+AJ70+AK70</f>
        <v>62.752144121492066</v>
      </c>
      <c r="AR70" s="13">
        <f t="shared" si="41"/>
        <v>0.01593571046853694</v>
      </c>
    </row>
    <row r="71" spans="1:44" ht="12.75">
      <c r="A71" s="35"/>
      <c r="B71" s="35"/>
      <c r="C71" s="35"/>
      <c r="D71" s="35"/>
      <c r="E71" s="35"/>
      <c r="F71" s="35"/>
      <c r="G71" s="35"/>
      <c r="H71" s="35"/>
      <c r="I71" s="35"/>
      <c r="J71" s="35"/>
      <c r="K71" s="35"/>
      <c r="L71" s="46">
        <f t="shared" si="26"/>
        <v>0.437697683312786</v>
      </c>
      <c r="M71" s="12">
        <f t="shared" si="44"/>
        <v>0.44894927603482</v>
      </c>
      <c r="N71" s="20">
        <f t="shared" si="45"/>
        <v>0.022274231263543484</v>
      </c>
      <c r="O71" s="13">
        <f t="shared" si="46"/>
        <v>5.156187849257148</v>
      </c>
      <c r="P71" s="13"/>
      <c r="Q71" s="21">
        <f t="shared" si="47"/>
        <v>38.188559612465426</v>
      </c>
      <c r="R71" s="13">
        <f t="shared" si="30"/>
        <v>0.010474341113128364</v>
      </c>
      <c r="S71" s="13">
        <f t="shared" si="53"/>
        <v>15.154190322406913</v>
      </c>
      <c r="T71" s="13"/>
      <c r="U71" s="13"/>
      <c r="V71" s="21">
        <f t="shared" si="48"/>
        <v>3.7577503233109497</v>
      </c>
      <c r="W71" s="13">
        <f t="shared" si="32"/>
        <v>0.5322333385465062</v>
      </c>
      <c r="X71" s="13">
        <f t="shared" si="54"/>
        <v>154.00616079143236</v>
      </c>
      <c r="Z71" s="7">
        <v>0</v>
      </c>
      <c r="AA71" s="13">
        <f t="shared" si="55"/>
        <v>0.022274231263543484</v>
      </c>
      <c r="AB71" s="13">
        <f t="shared" si="56"/>
        <v>0.03274857237667185</v>
      </c>
      <c r="AC71" s="13">
        <f t="shared" si="57"/>
        <v>0.5649819109231781</v>
      </c>
      <c r="AE71" s="14">
        <f t="shared" si="58"/>
        <v>0.022027992224663784</v>
      </c>
      <c r="AF71" s="14">
        <f t="shared" si="59"/>
        <v>0.010190151681339077</v>
      </c>
      <c r="AG71" s="14">
        <f t="shared" si="60"/>
        <v>0.39941142813311103</v>
      </c>
      <c r="AI71" s="13">
        <f t="shared" si="61"/>
        <v>0.11358046585234234</v>
      </c>
      <c r="AJ71" s="13">
        <f t="shared" si="62"/>
        <v>0.15442349799320718</v>
      </c>
      <c r="AK71" s="13">
        <f t="shared" si="63"/>
        <v>61.51182062300353</v>
      </c>
      <c r="AL71" s="13"/>
      <c r="AM71" s="13">
        <f t="shared" si="64"/>
        <v>0.9889451161763448</v>
      </c>
      <c r="AN71" s="13">
        <f t="shared" si="65"/>
        <v>0.9728680373572052</v>
      </c>
      <c r="AO71" s="13">
        <f t="shared" si="66"/>
        <v>0.750444211600643</v>
      </c>
      <c r="AP71" s="13"/>
      <c r="AQ71" s="13">
        <f t="shared" si="67"/>
        <v>61.77982458684908</v>
      </c>
      <c r="AR71" s="13">
        <f t="shared" si="41"/>
        <v>0.016186514071340818</v>
      </c>
    </row>
    <row r="72" spans="1:44" ht="12.75">
      <c r="A72" s="35"/>
      <c r="B72" s="35"/>
      <c r="C72" s="35"/>
      <c r="D72" s="35"/>
      <c r="E72" s="35"/>
      <c r="F72" s="35"/>
      <c r="G72" s="35"/>
      <c r="H72" s="35"/>
      <c r="I72" s="35"/>
      <c r="J72" s="35"/>
      <c r="K72" s="35"/>
      <c r="L72" s="46">
        <f t="shared" si="26"/>
        <v>0.49200108488221006</v>
      </c>
      <c r="M72" s="12">
        <f t="shared" si="44"/>
        <v>0.4234492513050281</v>
      </c>
      <c r="N72" s="20">
        <f t="shared" si="45"/>
        <v>0.023615580778997728</v>
      </c>
      <c r="O72" s="13">
        <f t="shared" si="46"/>
        <v>4.863319757723993</v>
      </c>
      <c r="P72" s="13"/>
      <c r="Q72" s="21">
        <f t="shared" si="47"/>
        <v>36.0194744474022</v>
      </c>
      <c r="R72" s="13">
        <f t="shared" si="30"/>
        <v>0.011105103728931526</v>
      </c>
      <c r="S72" s="13">
        <f t="shared" si="53"/>
        <v>14.29344224103262</v>
      </c>
      <c r="T72" s="13"/>
      <c r="U72" s="13"/>
      <c r="V72" s="21">
        <f t="shared" si="48"/>
        <v>3.5443125670033067</v>
      </c>
      <c r="W72" s="13">
        <f t="shared" si="32"/>
        <v>0.5642843180986679</v>
      </c>
      <c r="X72" s="13">
        <f t="shared" si="54"/>
        <v>145.2587117624306</v>
      </c>
      <c r="Z72" s="7">
        <v>0</v>
      </c>
      <c r="AA72" s="13">
        <f t="shared" si="55"/>
        <v>0.023615580778997728</v>
      </c>
      <c r="AB72" s="13">
        <f t="shared" si="56"/>
        <v>0.034720684507929256</v>
      </c>
      <c r="AC72" s="13">
        <f t="shared" si="57"/>
        <v>0.5990050026065972</v>
      </c>
      <c r="AE72" s="14">
        <f t="shared" si="58"/>
        <v>0.02333891510398345</v>
      </c>
      <c r="AF72" s="14">
        <f t="shared" si="59"/>
        <v>0.01078592241606624</v>
      </c>
      <c r="AG72" s="14">
        <f t="shared" si="60"/>
        <v>0.41651718848121944</v>
      </c>
      <c r="AI72" s="13">
        <f t="shared" si="61"/>
        <v>0.11350460694904561</v>
      </c>
      <c r="AJ72" s="13">
        <f t="shared" si="62"/>
        <v>0.1541679590703018</v>
      </c>
      <c r="AK72" s="13">
        <f t="shared" si="63"/>
        <v>60.502750225691436</v>
      </c>
      <c r="AL72" s="13"/>
      <c r="AM72" s="13">
        <f t="shared" si="64"/>
        <v>0.9882846127053403</v>
      </c>
      <c r="AN72" s="13">
        <f t="shared" si="65"/>
        <v>0.9712581421429014</v>
      </c>
      <c r="AO72" s="13">
        <f t="shared" si="66"/>
        <v>0.7381335527534355</v>
      </c>
      <c r="AP72" s="13"/>
      <c r="AQ72" s="13">
        <f t="shared" si="67"/>
        <v>60.770422791710786</v>
      </c>
      <c r="AR72" s="13">
        <f t="shared" si="41"/>
        <v>0.01645537342117031</v>
      </c>
    </row>
    <row r="73" spans="1:44" ht="12.75">
      <c r="A73" s="35"/>
      <c r="B73" s="35"/>
      <c r="C73" s="35"/>
      <c r="D73" s="35"/>
      <c r="E73" s="35"/>
      <c r="F73" s="35"/>
      <c r="G73" s="35"/>
      <c r="H73" s="35"/>
      <c r="I73" s="35"/>
      <c r="J73" s="35"/>
      <c r="K73" s="35"/>
      <c r="L73" s="46">
        <f t="shared" si="26"/>
        <v>0.5530416923689494</v>
      </c>
      <c r="M73" s="12">
        <f t="shared" si="44"/>
        <v>0.3993976112724187</v>
      </c>
      <c r="N73" s="20">
        <f t="shared" si="45"/>
        <v>0.025037706079767366</v>
      </c>
      <c r="O73" s="13">
        <f t="shared" si="46"/>
        <v>4.587086381904429</v>
      </c>
      <c r="P73" s="13"/>
      <c r="Q73" s="21">
        <f t="shared" si="47"/>
        <v>33.973591898542445</v>
      </c>
      <c r="R73" s="13">
        <f t="shared" si="30"/>
        <v>0.011773850736611724</v>
      </c>
      <c r="S73" s="13">
        <f t="shared" si="53"/>
        <v>13.481584086723192</v>
      </c>
      <c r="T73" s="13"/>
      <c r="U73" s="13"/>
      <c r="V73" s="21">
        <f t="shared" si="48"/>
        <v>3.342997935410746</v>
      </c>
      <c r="W73" s="13">
        <f t="shared" si="32"/>
        <v>0.5982654008891168</v>
      </c>
      <c r="X73" s="13">
        <f t="shared" si="54"/>
        <v>137.0081121069978</v>
      </c>
      <c r="Z73" s="7">
        <v>0</v>
      </c>
      <c r="AA73" s="13">
        <f t="shared" si="55"/>
        <v>0.025037706079767366</v>
      </c>
      <c r="AB73" s="13">
        <f t="shared" si="56"/>
        <v>0.03681155681637909</v>
      </c>
      <c r="AC73" s="13">
        <f t="shared" si="57"/>
        <v>0.6350769577054959</v>
      </c>
      <c r="AE73" s="14">
        <f t="shared" si="58"/>
        <v>0.024726862391694193</v>
      </c>
      <c r="AF73" s="14">
        <f t="shared" si="59"/>
        <v>0.011415386948781525</v>
      </c>
      <c r="AG73" s="14">
        <f t="shared" si="60"/>
        <v>0.43396304339196945</v>
      </c>
      <c r="AI73" s="13">
        <f t="shared" si="61"/>
        <v>0.11342425374416522</v>
      </c>
      <c r="AJ73" s="13">
        <f t="shared" si="62"/>
        <v>0.15389749903248062</v>
      </c>
      <c r="AK73" s="13">
        <f t="shared" si="63"/>
        <v>59.456457299340904</v>
      </c>
      <c r="AL73" s="13"/>
      <c r="AM73" s="13">
        <f t="shared" si="64"/>
        <v>0.9875849773504466</v>
      </c>
      <c r="AN73" s="13">
        <f t="shared" si="65"/>
        <v>0.9695542439046279</v>
      </c>
      <c r="AO73" s="13">
        <f t="shared" si="66"/>
        <v>0.725368779051959</v>
      </c>
      <c r="AP73" s="13"/>
      <c r="AQ73" s="13">
        <f t="shared" si="67"/>
        <v>59.72377905211755</v>
      </c>
      <c r="AR73" s="13">
        <f t="shared" si="41"/>
        <v>0.0167437495729692</v>
      </c>
    </row>
    <row r="74" spans="1:44" ht="12.75">
      <c r="A74" s="35"/>
      <c r="B74" s="35"/>
      <c r="C74" s="35"/>
      <c r="D74" s="35"/>
      <c r="E74" s="35"/>
      <c r="F74" s="35"/>
      <c r="G74" s="35"/>
      <c r="H74" s="35"/>
      <c r="I74" s="35"/>
      <c r="J74" s="35"/>
      <c r="K74" s="35"/>
      <c r="L74" s="46">
        <f t="shared" si="26"/>
        <v>0.6216553639745255</v>
      </c>
      <c r="M74" s="12">
        <f t="shared" si="44"/>
        <v>0.3767120886351652</v>
      </c>
      <c r="N74" s="20">
        <f t="shared" si="45"/>
        <v>0.026545471466631675</v>
      </c>
      <c r="O74" s="13">
        <f t="shared" si="46"/>
        <v>4.3265428808448965</v>
      </c>
      <c r="P74" s="13"/>
      <c r="Q74" s="21">
        <f t="shared" si="47"/>
        <v>32.043914138007416</v>
      </c>
      <c r="R74" s="13">
        <f t="shared" si="30"/>
        <v>0.012482869548247804</v>
      </c>
      <c r="S74" s="13">
        <f t="shared" si="53"/>
        <v>12.715838943653736</v>
      </c>
      <c r="T74" s="13"/>
      <c r="U74" s="13"/>
      <c r="V74" s="21">
        <f t="shared" si="48"/>
        <v>3.1531178429924527</v>
      </c>
      <c r="W74" s="13">
        <f t="shared" si="32"/>
        <v>0.6342928173283586</v>
      </c>
      <c r="X74" s="13">
        <f t="shared" si="54"/>
        <v>129.22614110624806</v>
      </c>
      <c r="Z74" s="7">
        <v>0</v>
      </c>
      <c r="AA74" s="13">
        <f t="shared" si="55"/>
        <v>0.026545471466631675</v>
      </c>
      <c r="AB74" s="13">
        <f t="shared" si="56"/>
        <v>0.03902834101487948</v>
      </c>
      <c r="AC74" s="13">
        <f t="shared" si="57"/>
        <v>0.6733211583432381</v>
      </c>
      <c r="AE74" s="14">
        <f t="shared" si="58"/>
        <v>0.026196237456519222</v>
      </c>
      <c r="AF74" s="14">
        <f t="shared" si="59"/>
        <v>0.012080310002030581</v>
      </c>
      <c r="AG74" s="14">
        <f t="shared" si="60"/>
        <v>0.45171152099241296</v>
      </c>
      <c r="AI74" s="13">
        <f t="shared" si="61"/>
        <v>0.11333914467242566</v>
      </c>
      <c r="AJ74" s="13">
        <f t="shared" si="62"/>
        <v>0.1536112763752302</v>
      </c>
      <c r="AK74" s="13">
        <f t="shared" si="63"/>
        <v>58.37293675108349</v>
      </c>
      <c r="AL74" s="13"/>
      <c r="AM74" s="13">
        <f t="shared" si="64"/>
        <v>0.9868439326628103</v>
      </c>
      <c r="AN74" s="13">
        <f t="shared" si="65"/>
        <v>0.9677510411639503</v>
      </c>
      <c r="AO74" s="13">
        <f t="shared" si="66"/>
        <v>0.7121498283632186</v>
      </c>
      <c r="AP74" s="13"/>
      <c r="AQ74" s="13">
        <f t="shared" si="67"/>
        <v>58.63988717213115</v>
      </c>
      <c r="AR74" s="13">
        <f t="shared" si="41"/>
        <v>0.01705323881447122</v>
      </c>
    </row>
    <row r="75" spans="1:44" ht="12.75">
      <c r="A75" s="35"/>
      <c r="B75" s="35"/>
      <c r="C75" s="35"/>
      <c r="D75" s="35"/>
      <c r="E75" s="35"/>
      <c r="F75" s="35"/>
      <c r="G75" s="35"/>
      <c r="H75" s="35"/>
      <c r="I75" s="35"/>
      <c r="J75" s="35"/>
      <c r="K75" s="35"/>
      <c r="L75" s="46">
        <f t="shared" si="26"/>
        <v>0.6987816594856011</v>
      </c>
      <c r="M75" s="12">
        <f t="shared" si="44"/>
        <v>0.35531508882028356</v>
      </c>
      <c r="N75" s="20">
        <f t="shared" si="45"/>
        <v>0.028144034167538395</v>
      </c>
      <c r="O75" s="13">
        <f t="shared" si="46"/>
        <v>4.0807980799389405</v>
      </c>
      <c r="P75" s="13"/>
      <c r="Q75" s="21">
        <f t="shared" si="47"/>
        <v>30.223840809957007</v>
      </c>
      <c r="R75" s="13">
        <f t="shared" si="30"/>
        <v>0.013234585323392226</v>
      </c>
      <c r="S75" s="13">
        <f t="shared" si="53"/>
        <v>11.993587622998811</v>
      </c>
      <c r="T75" s="13"/>
      <c r="U75" s="13"/>
      <c r="V75" s="21">
        <f t="shared" si="48"/>
        <v>2.9740228154151738</v>
      </c>
      <c r="W75" s="13">
        <f t="shared" si="32"/>
        <v>0.6724897971977394</v>
      </c>
      <c r="X75" s="13">
        <f t="shared" si="54"/>
        <v>121.88618095963827</v>
      </c>
      <c r="Z75" s="7">
        <v>0</v>
      </c>
      <c r="AA75" s="13">
        <f t="shared" si="55"/>
        <v>0.028144034167538395</v>
      </c>
      <c r="AB75" s="13">
        <f t="shared" si="56"/>
        <v>0.04137861949093062</v>
      </c>
      <c r="AC75" s="13">
        <f t="shared" si="57"/>
        <v>0.71386841668867</v>
      </c>
      <c r="AE75" s="14">
        <f t="shared" si="58"/>
        <v>0.02775168026166619</v>
      </c>
      <c r="AF75" s="14">
        <f t="shared" si="59"/>
        <v>0.012782531018720178</v>
      </c>
      <c r="AG75" s="14">
        <f t="shared" si="60"/>
        <v>0.4697198019748171</v>
      </c>
      <c r="AI75" s="13">
        <f t="shared" si="61"/>
        <v>0.11324900352688679</v>
      </c>
      <c r="AJ75" s="13">
        <f t="shared" si="62"/>
        <v>0.15330840581672073</v>
      </c>
      <c r="AK75" s="13">
        <f t="shared" si="63"/>
        <v>57.25235278382801</v>
      </c>
      <c r="AL75" s="13"/>
      <c r="AM75" s="13">
        <f t="shared" si="64"/>
        <v>0.9860590737086034</v>
      </c>
      <c r="AN75" s="13">
        <f t="shared" si="65"/>
        <v>0.9658429566453406</v>
      </c>
      <c r="AO75" s="13">
        <f t="shared" si="66"/>
        <v>0.6984787039627016</v>
      </c>
      <c r="AP75" s="13"/>
      <c r="AQ75" s="13">
        <f t="shared" si="67"/>
        <v>57.518910193171614</v>
      </c>
      <c r="AR75" s="13">
        <f t="shared" si="41"/>
        <v>0.017385586699080323</v>
      </c>
    </row>
    <row r="76" spans="1:44" ht="12.75">
      <c r="A76" s="35"/>
      <c r="B76" s="35"/>
      <c r="C76" s="35"/>
      <c r="D76" s="35"/>
      <c r="E76" s="35"/>
      <c r="F76" s="35"/>
      <c r="G76" s="35"/>
      <c r="H76" s="35"/>
      <c r="I76" s="35"/>
      <c r="J76" s="35"/>
      <c r="K76" s="35"/>
      <c r="L76" s="46">
        <f t="shared" si="26"/>
        <v>0.7854767061150303</v>
      </c>
      <c r="M76" s="12">
        <f t="shared" si="44"/>
        <v>0.3351334245756959</v>
      </c>
      <c r="N76" s="20">
        <f t="shared" si="45"/>
        <v>0.029838861977616087</v>
      </c>
      <c r="O76" s="13">
        <f t="shared" si="46"/>
        <v>3.849011422713861</v>
      </c>
      <c r="P76" s="13"/>
      <c r="Q76" s="21">
        <f t="shared" si="47"/>
        <v>28.507146454438274</v>
      </c>
      <c r="R76" s="13">
        <f t="shared" si="30"/>
        <v>0.014031569264194946</v>
      </c>
      <c r="S76" s="13">
        <f t="shared" si="53"/>
        <v>11.312359704142173</v>
      </c>
      <c r="T76" s="13"/>
      <c r="U76" s="13"/>
      <c r="V76" s="21">
        <f t="shared" si="48"/>
        <v>2.805100268062251</v>
      </c>
      <c r="W76" s="13">
        <f t="shared" si="32"/>
        <v>0.7129869911500846</v>
      </c>
      <c r="X76" s="13">
        <f t="shared" si="54"/>
        <v>114.96312574025619</v>
      </c>
      <c r="Z76" s="7">
        <v>0</v>
      </c>
      <c r="AA76" s="13">
        <f t="shared" si="55"/>
        <v>0.029838861977616087</v>
      </c>
      <c r="AB76" s="13">
        <f t="shared" si="56"/>
        <v>0.04387043124181103</v>
      </c>
      <c r="AC76" s="13">
        <f t="shared" si="57"/>
        <v>0.7568574223918956</v>
      </c>
      <c r="AE76" s="14">
        <f t="shared" si="58"/>
        <v>0.02939807817767437</v>
      </c>
      <c r="AF76" s="14">
        <f t="shared" si="59"/>
        <v>0.013523964980316494</v>
      </c>
      <c r="AG76" s="14">
        <f t="shared" si="60"/>
        <v>0.4879395400809228</v>
      </c>
      <c r="AI76" s="13">
        <f t="shared" si="61"/>
        <v>0.11315353871170374</v>
      </c>
      <c r="AJ76" s="13">
        <f t="shared" si="62"/>
        <v>0.1529879564835622</v>
      </c>
      <c r="AK76" s="13">
        <f t="shared" si="63"/>
        <v>56.0950546999659</v>
      </c>
      <c r="AL76" s="13"/>
      <c r="AM76" s="13">
        <f t="shared" si="64"/>
        <v>0.9852278615628045</v>
      </c>
      <c r="AN76" s="13">
        <f t="shared" si="65"/>
        <v>0.9638241258464418</v>
      </c>
      <c r="AO76" s="13">
        <f t="shared" si="66"/>
        <v>0.684359667339584</v>
      </c>
      <c r="AP76" s="13"/>
      <c r="AQ76" s="13">
        <f t="shared" si="67"/>
        <v>56.36119619516116</v>
      </c>
      <c r="AR76" s="13">
        <f t="shared" si="41"/>
        <v>0.017742703624268608</v>
      </c>
    </row>
    <row r="77" spans="1:44" ht="12.75">
      <c r="A77" s="35"/>
      <c r="B77" s="35"/>
      <c r="C77" s="35"/>
      <c r="D77" s="35"/>
      <c r="E77" s="35"/>
      <c r="F77" s="35"/>
      <c r="G77" s="35"/>
      <c r="H77" s="35"/>
      <c r="I77" s="35"/>
      <c r="J77" s="35"/>
      <c r="K77" s="35"/>
      <c r="L77" s="46">
        <f t="shared" si="26"/>
        <v>0.8829276605563671</v>
      </c>
      <c r="M77" s="12">
        <f t="shared" si="44"/>
        <v>0.31609806563729037</v>
      </c>
      <c r="N77" s="20">
        <f t="shared" si="45"/>
        <v>0.03163575196146436</v>
      </c>
      <c r="O77" s="13">
        <f t="shared" si="46"/>
        <v>3.63039009575388</v>
      </c>
      <c r="P77" s="13"/>
      <c r="Q77" s="21">
        <f t="shared" si="47"/>
        <v>26.887959213544722</v>
      </c>
      <c r="R77" s="13">
        <f t="shared" si="30"/>
        <v>0.014876547410057856</v>
      </c>
      <c r="S77" s="13">
        <f t="shared" si="53"/>
        <v>10.66982508473997</v>
      </c>
      <c r="T77" s="13"/>
      <c r="U77" s="13"/>
      <c r="V77" s="21">
        <f t="shared" si="48"/>
        <v>2.6457724107218916</v>
      </c>
      <c r="W77" s="13">
        <f t="shared" si="32"/>
        <v>0.7559229175930161</v>
      </c>
      <c r="X77" s="13">
        <f t="shared" si="54"/>
        <v>108.433295521389</v>
      </c>
      <c r="Z77" s="7">
        <v>0</v>
      </c>
      <c r="AA77" s="13">
        <f t="shared" si="55"/>
        <v>0.03163575196146436</v>
      </c>
      <c r="AB77" s="13">
        <f t="shared" si="56"/>
        <v>0.04651229937152222</v>
      </c>
      <c r="AC77" s="13">
        <f t="shared" si="57"/>
        <v>0.8024352169645383</v>
      </c>
      <c r="AE77" s="14">
        <f t="shared" si="58"/>
        <v>0.031140577041073203</v>
      </c>
      <c r="AF77" s="14">
        <f t="shared" si="59"/>
        <v>0.014306602860928552</v>
      </c>
      <c r="AG77" s="14">
        <f t="shared" si="60"/>
        <v>0.5063167382540357</v>
      </c>
      <c r="AI77" s="13">
        <f t="shared" si="61"/>
        <v>0.11305244246597283</v>
      </c>
      <c r="AJ77" s="13">
        <f t="shared" si="62"/>
        <v>0.15264895008294807</v>
      </c>
      <c r="AK77" s="13">
        <f t="shared" si="63"/>
        <v>54.90159250652561</v>
      </c>
      <c r="AL77" s="13"/>
      <c r="AM77" s="13">
        <f t="shared" si="64"/>
        <v>0.9843476165512255</v>
      </c>
      <c r="AN77" s="13">
        <f t="shared" si="65"/>
        <v>0.9616883855225729</v>
      </c>
      <c r="AO77" s="13">
        <f t="shared" si="66"/>
        <v>0.6697994285796124</v>
      </c>
      <c r="AP77" s="13"/>
      <c r="AQ77" s="13">
        <f t="shared" si="67"/>
        <v>55.16729389907453</v>
      </c>
      <c r="AR77" s="13">
        <f t="shared" si="41"/>
        <v>0.018126682121284467</v>
      </c>
    </row>
    <row r="78" spans="1:44" ht="12.75">
      <c r="A78" s="35"/>
      <c r="B78" s="35"/>
      <c r="C78" s="35"/>
      <c r="D78" s="35"/>
      <c r="E78" s="35"/>
      <c r="F78" s="35"/>
      <c r="G78" s="35"/>
      <c r="H78" s="35"/>
      <c r="I78" s="35"/>
      <c r="J78" s="35"/>
      <c r="K78" s="35"/>
      <c r="L78" s="46">
        <f t="shared" si="26"/>
        <v>0.9924689652876547</v>
      </c>
      <c r="M78" s="12">
        <f t="shared" si="44"/>
        <v>0.29814390261472845</v>
      </c>
      <c r="N78" s="20">
        <f t="shared" si="45"/>
        <v>0.03354085028169211</v>
      </c>
      <c r="O78" s="13">
        <f t="shared" si="46"/>
        <v>3.424186316925789</v>
      </c>
      <c r="P78" s="13"/>
      <c r="Q78" s="21">
        <f t="shared" si="47"/>
        <v>25.36074074705175</v>
      </c>
      <c r="R78" s="13">
        <f t="shared" si="30"/>
        <v>0.01577240996190149</v>
      </c>
      <c r="S78" s="13">
        <f t="shared" si="53"/>
        <v>10.063786010734821</v>
      </c>
      <c r="T78" s="13"/>
      <c r="U78" s="13"/>
      <c r="V78" s="21">
        <f t="shared" si="48"/>
        <v>2.495494271287768</v>
      </c>
      <c r="W78" s="13">
        <f t="shared" si="32"/>
        <v>0.8014444364834888</v>
      </c>
      <c r="X78" s="13">
        <f t="shared" si="54"/>
        <v>102.27435538064624</v>
      </c>
      <c r="Z78" s="7">
        <v>0</v>
      </c>
      <c r="AA78" s="13">
        <f t="shared" si="55"/>
        <v>0.03354085028169211</v>
      </c>
      <c r="AB78" s="13">
        <f t="shared" si="56"/>
        <v>0.0493132602435936</v>
      </c>
      <c r="AC78" s="13">
        <f t="shared" si="57"/>
        <v>0.8507576967270825</v>
      </c>
      <c r="AE78" s="14">
        <f t="shared" si="58"/>
        <v>0.032984592427259374</v>
      </c>
      <c r="AF78" s="14">
        <f t="shared" si="59"/>
        <v>0.01513251165203855</v>
      </c>
      <c r="AG78" s="14">
        <f t="shared" si="60"/>
        <v>0.524791692207619</v>
      </c>
      <c r="AI78" s="13">
        <f t="shared" si="61"/>
        <v>0.11294539005879554</v>
      </c>
      <c r="AJ78" s="13">
        <f t="shared" si="62"/>
        <v>0.15229035907106722</v>
      </c>
      <c r="AK78" s="13">
        <f t="shared" si="63"/>
        <v>53.67273202965274</v>
      </c>
      <c r="AL78" s="13"/>
      <c r="AM78" s="13">
        <f t="shared" si="64"/>
        <v>0.9834155112419329</v>
      </c>
      <c r="AN78" s="13">
        <f t="shared" si="65"/>
        <v>0.9594292621477235</v>
      </c>
      <c r="AO78" s="13">
        <f t="shared" si="66"/>
        <v>0.6548073307617635</v>
      </c>
      <c r="AP78" s="13"/>
      <c r="AQ78" s="13">
        <f t="shared" si="67"/>
        <v>53.93796777878261</v>
      </c>
      <c r="AR78" s="13">
        <f t="shared" si="41"/>
        <v>0.018539816036476007</v>
      </c>
    </row>
    <row r="79" spans="1:44" ht="12.75">
      <c r="A79" s="35"/>
      <c r="B79" s="35"/>
      <c r="C79" s="35"/>
      <c r="D79" s="35"/>
      <c r="E79" s="35"/>
      <c r="F79" s="35"/>
      <c r="G79" s="35"/>
      <c r="H79" s="35"/>
      <c r="I79" s="35"/>
      <c r="J79" s="35"/>
      <c r="K79" s="35"/>
      <c r="L79" s="46">
        <f t="shared" si="26"/>
        <v>1.1156006217298307</v>
      </c>
      <c r="M79" s="12">
        <f t="shared" si="44"/>
        <v>0.28120952428838364</v>
      </c>
      <c r="N79" s="20">
        <f t="shared" si="45"/>
        <v>0.03556067322152604</v>
      </c>
      <c r="O79" s="13">
        <f t="shared" si="46"/>
        <v>3.2296947776316025</v>
      </c>
      <c r="P79" s="13"/>
      <c r="Q79" s="21">
        <f t="shared" si="47"/>
        <v>23.92026728883082</v>
      </c>
      <c r="R79" s="13">
        <f t="shared" si="30"/>
        <v>0.016722221167937094</v>
      </c>
      <c r="S79" s="13">
        <f t="shared" si="53"/>
        <v>9.492169559059851</v>
      </c>
      <c r="T79" s="13"/>
      <c r="U79" s="13"/>
      <c r="V79" s="21">
        <f t="shared" si="48"/>
        <v>2.3537518317121293</v>
      </c>
      <c r="W79" s="13">
        <f t="shared" si="32"/>
        <v>0.8497072516541352</v>
      </c>
      <c r="X79" s="13">
        <f t="shared" si="54"/>
        <v>96.46523900459547</v>
      </c>
      <c r="Z79" s="7">
        <v>0</v>
      </c>
      <c r="AA79" s="13">
        <f t="shared" si="55"/>
        <v>0.03556067322152604</v>
      </c>
      <c r="AB79" s="13">
        <f t="shared" si="56"/>
        <v>0.05228289438946314</v>
      </c>
      <c r="AC79" s="13">
        <f t="shared" si="57"/>
        <v>0.9019901460435983</v>
      </c>
      <c r="AE79" s="14">
        <f t="shared" si="58"/>
        <v>0.03493582109906512</v>
      </c>
      <c r="AF79" s="14">
        <f t="shared" si="59"/>
        <v>0.01600383388478066</v>
      </c>
      <c r="AG79" s="14">
        <f t="shared" si="60"/>
        <v>0.5432990136627698</v>
      </c>
      <c r="AI79" s="13">
        <f t="shared" si="61"/>
        <v>0.11283203895592257</v>
      </c>
      <c r="AJ79" s="13">
        <f t="shared" si="62"/>
        <v>0.15191110482936554</v>
      </c>
      <c r="AK79" s="13">
        <f t="shared" si="63"/>
        <v>52.40946920394007</v>
      </c>
      <c r="AL79" s="13"/>
      <c r="AM79" s="13">
        <f t="shared" si="64"/>
        <v>0.9824285631892179</v>
      </c>
      <c r="AN79" s="13">
        <f t="shared" si="65"/>
        <v>0.9570399604250028</v>
      </c>
      <c r="AO79" s="13">
        <f t="shared" si="66"/>
        <v>0.6393955242880688</v>
      </c>
      <c r="AP79" s="13"/>
      <c r="AQ79" s="13">
        <f t="shared" si="67"/>
        <v>52.67421234772536</v>
      </c>
      <c r="AR79" s="13">
        <f t="shared" si="41"/>
        <v>0.018984621799345864</v>
      </c>
    </row>
    <row r="80" spans="1:44" ht="12.75">
      <c r="A80" s="35"/>
      <c r="B80" s="35"/>
      <c r="C80" s="35"/>
      <c r="D80" s="35"/>
      <c r="E80" s="35"/>
      <c r="F80" s="35"/>
      <c r="G80" s="35"/>
      <c r="H80" s="35"/>
      <c r="I80" s="35"/>
      <c r="J80" s="35"/>
      <c r="K80" s="35"/>
      <c r="L80" s="46">
        <f t="shared" si="26"/>
        <v>1.254008730482835</v>
      </c>
      <c r="M80" s="12">
        <f t="shared" si="44"/>
        <v>0.26523700755566787</v>
      </c>
      <c r="N80" s="20">
        <f t="shared" si="45"/>
        <v>0.037702129473396365</v>
      </c>
      <c r="O80" s="13">
        <f t="shared" si="46"/>
        <v>3.046250230339587</v>
      </c>
      <c r="P80" s="13"/>
      <c r="Q80" s="21">
        <f t="shared" si="47"/>
        <v>22.561611779246903</v>
      </c>
      <c r="R80" s="13">
        <f t="shared" si="30"/>
        <v>0.017729229804757853</v>
      </c>
      <c r="S80" s="13">
        <f t="shared" si="31"/>
        <v>8.9530205473202</v>
      </c>
      <c r="T80" s="13"/>
      <c r="U80" s="13"/>
      <c r="V80" s="21">
        <f t="shared" si="48"/>
        <v>2.2200602698355554</v>
      </c>
      <c r="W80" s="13">
        <f t="shared" si="32"/>
        <v>0.9008764433895952</v>
      </c>
      <c r="X80" s="13">
        <f t="shared" si="33"/>
        <v>90.98607663260472</v>
      </c>
      <c r="Z80" s="7">
        <v>0</v>
      </c>
      <c r="AA80" s="13">
        <f t="shared" si="34"/>
        <v>0.037702129473396365</v>
      </c>
      <c r="AB80" s="13">
        <f t="shared" si="35"/>
        <v>0.05543135927815422</v>
      </c>
      <c r="AC80" s="13">
        <f t="shared" si="36"/>
        <v>0.9563078026677494</v>
      </c>
      <c r="AE80" s="14">
        <f t="shared" si="52"/>
        <v>0.037000252584644455</v>
      </c>
      <c r="AF80" s="14">
        <f t="shared" si="42"/>
        <v>0.016922786568099535</v>
      </c>
      <c r="AG80" s="14">
        <f t="shared" si="43"/>
        <v>0.5617677457056113</v>
      </c>
      <c r="AI80" s="13">
        <f t="shared" si="49"/>
        <v>0.11271202795859607</v>
      </c>
      <c r="AJ80" s="13">
        <f t="shared" si="50"/>
        <v>0.15151005586210944</v>
      </c>
      <c r="AK80" s="13">
        <f t="shared" si="51"/>
        <v>51.113043160496346</v>
      </c>
      <c r="AL80" s="13"/>
      <c r="AM80" s="13">
        <f t="shared" si="18"/>
        <v>0.981383627435496</v>
      </c>
      <c r="AN80" s="13">
        <f t="shared" si="19"/>
        <v>0.9545133519312895</v>
      </c>
      <c r="AO80" s="13">
        <f t="shared" si="20"/>
        <v>0.6235791265580554</v>
      </c>
      <c r="AP80" s="13"/>
      <c r="AQ80" s="13">
        <f t="shared" si="40"/>
        <v>51.37726524431705</v>
      </c>
      <c r="AR80" s="13">
        <f t="shared" si="41"/>
        <v>0.019463861987294315</v>
      </c>
    </row>
    <row r="81" spans="1:44" ht="12.75">
      <c r="A81" s="35"/>
      <c r="B81" s="35"/>
      <c r="C81" s="35"/>
      <c r="D81" s="35"/>
      <c r="E81" s="35"/>
      <c r="F81" s="35"/>
      <c r="G81" s="35"/>
      <c r="H81" s="35"/>
      <c r="I81" s="35"/>
      <c r="J81" s="35"/>
      <c r="K81" s="35"/>
      <c r="L81" s="46">
        <f t="shared" si="26"/>
        <v>1.409588579906689</v>
      </c>
      <c r="M81" s="12">
        <f t="shared" si="44"/>
        <v>0.2501717193082692</v>
      </c>
      <c r="N81" s="20">
        <f t="shared" si="45"/>
        <v>0.039972543769736406</v>
      </c>
      <c r="O81" s="13">
        <f t="shared" si="46"/>
        <v>2.873225213141945</v>
      </c>
      <c r="P81" s="13"/>
      <c r="Q81" s="21">
        <f t="shared" si="47"/>
        <v>21.280127012424074</v>
      </c>
      <c r="R81" s="13">
        <f t="shared" si="30"/>
        <v>0.018796880289599124</v>
      </c>
      <c r="S81" s="13">
        <f t="shared" si="31"/>
        <v>8.444494846200028</v>
      </c>
      <c r="T81" s="13"/>
      <c r="U81" s="13"/>
      <c r="V81" s="21">
        <f t="shared" si="48"/>
        <v>2.093962301079628</v>
      </c>
      <c r="W81" s="13">
        <f t="shared" si="32"/>
        <v>0.9551270330744818</v>
      </c>
      <c r="X81" s="13">
        <f t="shared" si="33"/>
        <v>85.81812709342739</v>
      </c>
      <c r="Z81" s="7">
        <v>0</v>
      </c>
      <c r="AA81" s="13">
        <f t="shared" si="34"/>
        <v>0.039972543769736406</v>
      </c>
      <c r="AB81" s="13">
        <f t="shared" si="35"/>
        <v>0.05876942405933553</v>
      </c>
      <c r="AC81" s="13">
        <f t="shared" si="36"/>
        <v>1.0138964571338174</v>
      </c>
      <c r="AE81" s="14">
        <f t="shared" si="52"/>
        <v>0.039184180829454296</v>
      </c>
      <c r="AF81" s="14">
        <f t="shared" si="42"/>
        <v>0.01789165945182336</v>
      </c>
      <c r="AG81" s="14">
        <f t="shared" si="43"/>
        <v>0.5801215825208264</v>
      </c>
      <c r="AI81" s="13">
        <f t="shared" si="49"/>
        <v>0.11258497631550134</v>
      </c>
      <c r="AJ81" s="13">
        <f t="shared" si="50"/>
        <v>0.1510860260308884</v>
      </c>
      <c r="AK81" s="13">
        <f t="shared" si="51"/>
        <v>49.7849476984125</v>
      </c>
      <c r="AL81" s="13"/>
      <c r="AM81" s="13">
        <f t="shared" si="18"/>
        <v>0.9802773887790702</v>
      </c>
      <c r="AN81" s="13">
        <f t="shared" si="19"/>
        <v>0.9518419639945969</v>
      </c>
      <c r="AO81" s="13">
        <f t="shared" si="20"/>
        <v>0.6073763619206325</v>
      </c>
      <c r="AP81" s="13"/>
      <c r="AQ81" s="13">
        <f t="shared" si="40"/>
        <v>50.048618700758894</v>
      </c>
      <c r="AR81" s="13">
        <f t="shared" si="41"/>
        <v>0.019980571411551</v>
      </c>
    </row>
    <row r="82" spans="1:44" ht="12.75">
      <c r="A82" s="35"/>
      <c r="B82" s="35"/>
      <c r="C82" s="35"/>
      <c r="D82" s="35"/>
      <c r="E82" s="35"/>
      <c r="F82" s="35"/>
      <c r="G82" s="35"/>
      <c r="H82" s="35"/>
      <c r="I82" s="35"/>
      <c r="J82" s="35"/>
      <c r="K82" s="35"/>
      <c r="L82" s="46">
        <f t="shared" si="26"/>
        <v>1.5844705992105161</v>
      </c>
      <c r="M82" s="12">
        <f t="shared" si="44"/>
        <v>0.23596212956263243</v>
      </c>
      <c r="N82" s="20">
        <f t="shared" si="45"/>
        <v>0.042379681936823926</v>
      </c>
      <c r="O82" s="13">
        <f t="shared" si="46"/>
        <v>2.710027903556132</v>
      </c>
      <c r="P82" s="13"/>
      <c r="Q82" s="21">
        <f t="shared" si="47"/>
        <v>20.071429740735326</v>
      </c>
      <c r="R82" s="13">
        <f t="shared" si="30"/>
        <v>0.019928824461776774</v>
      </c>
      <c r="S82" s="13">
        <f t="shared" si="31"/>
        <v>7.964853071720367</v>
      </c>
      <c r="T82" s="13"/>
      <c r="U82" s="13"/>
      <c r="V82" s="21">
        <f t="shared" si="48"/>
        <v>1.975026614330372</v>
      </c>
      <c r="W82" s="13">
        <f t="shared" si="32"/>
        <v>1.0126445818443288</v>
      </c>
      <c r="X82" s="13">
        <f t="shared" si="33"/>
        <v>80.94371370206443</v>
      </c>
      <c r="Z82" s="7">
        <v>0</v>
      </c>
      <c r="AA82" s="13">
        <f t="shared" si="34"/>
        <v>0.042379681936823926</v>
      </c>
      <c r="AB82" s="13">
        <f t="shared" si="35"/>
        <v>0.0623085063986007</v>
      </c>
      <c r="AC82" s="13">
        <f t="shared" si="36"/>
        <v>1.0749530882429295</v>
      </c>
      <c r="AE82" s="14">
        <f t="shared" si="52"/>
        <v>0.041494215857157624</v>
      </c>
      <c r="AF82" s="14">
        <f t="shared" si="42"/>
        <v>0.01891281251362309</v>
      </c>
      <c r="AG82" s="14">
        <f t="shared" si="43"/>
        <v>0.5982792050752852</v>
      </c>
      <c r="AI82" s="13">
        <f t="shared" si="49"/>
        <v>0.11245048280907848</v>
      </c>
      <c r="AJ82" s="13">
        <f t="shared" si="50"/>
        <v>0.15063777284400226</v>
      </c>
      <c r="AK82" s="13">
        <f t="shared" si="51"/>
        <v>48.42694068951258</v>
      </c>
      <c r="AL82" s="13"/>
      <c r="AM82" s="13">
        <f t="shared" si="18"/>
        <v>0.9791063538186464</v>
      </c>
      <c r="AN82" s="13">
        <f t="shared" si="19"/>
        <v>0.9490179689172142</v>
      </c>
      <c r="AO82" s="13">
        <f t="shared" si="20"/>
        <v>0.5908086764120534</v>
      </c>
      <c r="AP82" s="13"/>
      <c r="AQ82" s="13">
        <f t="shared" si="40"/>
        <v>48.69002894516566</v>
      </c>
      <c r="AR82" s="13">
        <f t="shared" si="41"/>
        <v>0.020538085962655567</v>
      </c>
    </row>
    <row r="83" spans="1:44" ht="12.75">
      <c r="A83" s="35"/>
      <c r="B83" s="35"/>
      <c r="C83" s="35"/>
      <c r="D83" s="35"/>
      <c r="E83" s="35"/>
      <c r="F83" s="35"/>
      <c r="G83" s="35"/>
      <c r="H83" s="35"/>
      <c r="I83" s="35"/>
      <c r="J83" s="35"/>
      <c r="K83" s="35"/>
      <c r="L83" s="46">
        <f t="shared" si="26"/>
        <v>1.7810495314375516</v>
      </c>
      <c r="M83" s="12">
        <f aca="true" t="shared" si="68" ref="M83:M119">((2*$E$5/100000000)/(2*PI()*$L83*1000000000*4*PI()*0.0000001*$G$5))^0.5*1000000</f>
        <v>0.22255963520450625</v>
      </c>
      <c r="N83" s="20">
        <f aca="true" t="shared" si="69" ref="N83:N98">$C$5/M83</f>
        <v>0.04493177745735956</v>
      </c>
      <c r="O83" s="13">
        <f aca="true" t="shared" si="70" ref="O83:O98">100*M83/$E$5</f>
        <v>2.556100094228853</v>
      </c>
      <c r="P83" s="13"/>
      <c r="Q83" s="21">
        <f aca="true" t="shared" si="71" ref="Q83:Q119">((2*$E$6/100000000)/(2*PI()*$L83*1000000000*4*PI()*0.0000001*$G$6))^0.5*1000000</f>
        <v>18.931385682146985</v>
      </c>
      <c r="R83" s="13">
        <f t="shared" si="30"/>
        <v>0.02112893407360113</v>
      </c>
      <c r="S83" s="13">
        <f t="shared" si="31"/>
        <v>7.512454635772613</v>
      </c>
      <c r="T83" s="13"/>
      <c r="U83" s="13"/>
      <c r="V83" s="21">
        <f aca="true" t="shared" si="72" ref="V83:V119">((2*$E$7/100000000)/(2*PI()*$L83*1000000000*4*PI()*0.0000001*$G$7))^0.5*1000000</f>
        <v>1.8628463966624955</v>
      </c>
      <c r="W83" s="13">
        <f t="shared" si="32"/>
        <v>1.0736258252871687</v>
      </c>
      <c r="X83" s="13">
        <f t="shared" si="33"/>
        <v>76.34616379764326</v>
      </c>
      <c r="Z83" s="7">
        <v>0</v>
      </c>
      <c r="AA83" s="13">
        <f t="shared" si="34"/>
        <v>0.04493177745735956</v>
      </c>
      <c r="AB83" s="13">
        <f t="shared" si="35"/>
        <v>0.06606071153096069</v>
      </c>
      <c r="AC83" s="13">
        <f t="shared" si="36"/>
        <v>1.1396865368181293</v>
      </c>
      <c r="AE83" s="14">
        <f t="shared" si="52"/>
        <v>0.043937295363124074</v>
      </c>
      <c r="AF83" s="14">
        <f t="shared" si="42"/>
        <v>0.01998867255800496</v>
      </c>
      <c r="AG83" s="14">
        <f t="shared" si="43"/>
        <v>0.6161547430601486</v>
      </c>
      <c r="AI83" s="13">
        <f t="shared" si="49"/>
        <v>0.11230812481784239</v>
      </c>
      <c r="AJ83" s="13">
        <f t="shared" si="50"/>
        <v>0.1501639958213252</v>
      </c>
      <c r="AK83" s="13">
        <f t="shared" si="51"/>
        <v>47.041050938364904</v>
      </c>
      <c r="AL83" s="13"/>
      <c r="AM83" s="13">
        <f t="shared" si="18"/>
        <v>0.9778668427889537</v>
      </c>
      <c r="AN83" s="13">
        <f t="shared" si="19"/>
        <v>0.9460331736743487</v>
      </c>
      <c r="AO83" s="13">
        <f t="shared" si="20"/>
        <v>0.5739008214480518</v>
      </c>
      <c r="AP83" s="13"/>
      <c r="AQ83" s="13">
        <f t="shared" si="40"/>
        <v>47.30352305900407</v>
      </c>
      <c r="AR83" s="13">
        <f t="shared" si="41"/>
        <v>0.021140074466602616</v>
      </c>
    </row>
    <row r="84" spans="1:44" ht="12.75">
      <c r="A84" s="35"/>
      <c r="B84" s="35"/>
      <c r="C84" s="35"/>
      <c r="D84" s="35"/>
      <c r="E84" s="35"/>
      <c r="F84" s="35"/>
      <c r="G84" s="35"/>
      <c r="H84" s="35"/>
      <c r="I84" s="35"/>
      <c r="J84" s="35"/>
      <c r="K84" s="35"/>
      <c r="L84" s="46">
        <f t="shared" si="26"/>
        <v>2.002017225825763</v>
      </c>
      <c r="M84" s="12">
        <f t="shared" si="68"/>
        <v>0.20991839374468443</v>
      </c>
      <c r="N84" s="20">
        <f t="shared" si="69"/>
        <v>0.047637559632638056</v>
      </c>
      <c r="O84" s="13">
        <f t="shared" si="70"/>
        <v>2.4109152836187486</v>
      </c>
      <c r="P84" s="13"/>
      <c r="Q84" s="21">
        <f t="shared" si="71"/>
        <v>17.856095379136153</v>
      </c>
      <c r="R84" s="13">
        <f t="shared" si="30"/>
        <v>0.022401314033491198</v>
      </c>
      <c r="S84" s="13">
        <f t="shared" si="31"/>
        <v>7.085752134577839</v>
      </c>
      <c r="T84" s="13"/>
      <c r="U84" s="13"/>
      <c r="V84" s="21">
        <f t="shared" si="72"/>
        <v>1.7570379418583204</v>
      </c>
      <c r="W84" s="13">
        <f t="shared" si="32"/>
        <v>1.138279346366711</v>
      </c>
      <c r="X84" s="13">
        <f t="shared" si="33"/>
        <v>72.00975171550493</v>
      </c>
      <c r="Z84" s="7">
        <v>0</v>
      </c>
      <c r="AA84" s="13">
        <f t="shared" si="34"/>
        <v>0.047637559632638056</v>
      </c>
      <c r="AB84" s="13">
        <f t="shared" si="35"/>
        <v>0.07003887366612925</v>
      </c>
      <c r="AC84" s="13">
        <f t="shared" si="36"/>
        <v>1.2083182200328402</v>
      </c>
      <c r="AE84" s="14">
        <f t="shared" si="52"/>
        <v>0.04652069615173149</v>
      </c>
      <c r="AF84" s="14">
        <f t="shared" si="42"/>
        <v>0.021121728803886408</v>
      </c>
      <c r="AG84" s="14">
        <f t="shared" si="43"/>
        <v>0.633658371458996</v>
      </c>
      <c r="AI84" s="13">
        <f t="shared" si="49"/>
        <v>0.11215745735679335</v>
      </c>
      <c r="AJ84" s="13">
        <f t="shared" si="50"/>
        <v>0.14966333495811235</v>
      </c>
      <c r="AK84" s="13">
        <f t="shared" si="51"/>
        <v>45.62958200121349</v>
      </c>
      <c r="AL84" s="13"/>
      <c r="AM84" s="13">
        <f t="shared" si="18"/>
        <v>0.9765549812055998</v>
      </c>
      <c r="AN84" s="13">
        <f t="shared" si="19"/>
        <v>0.9428790102361078</v>
      </c>
      <c r="AO84" s="13">
        <f t="shared" si="20"/>
        <v>0.5566809004148046</v>
      </c>
      <c r="AP84" s="13"/>
      <c r="AQ84" s="13">
        <f t="shared" si="40"/>
        <v>45.8914027935284</v>
      </c>
      <c r="AR84" s="13">
        <f t="shared" si="41"/>
        <v>0.02179057381399158</v>
      </c>
    </row>
    <row r="85" spans="1:44" ht="12.75">
      <c r="A85" s="35"/>
      <c r="B85" s="35"/>
      <c r="C85" s="35"/>
      <c r="D85" s="35"/>
      <c r="E85" s="35"/>
      <c r="F85" s="35"/>
      <c r="G85" s="35"/>
      <c r="H85" s="35"/>
      <c r="I85" s="35"/>
      <c r="J85" s="35"/>
      <c r="K85" s="35"/>
      <c r="L85" s="46">
        <f aca="true" t="shared" si="73" ref="L85:L119">L84*(B$11/B$10)^0.01</f>
        <v>2.250399498585544</v>
      </c>
      <c r="M85" s="12">
        <f t="shared" si="68"/>
        <v>0.19799516651731167</v>
      </c>
      <c r="N85" s="20">
        <f t="shared" si="69"/>
        <v>0.05050628344063971</v>
      </c>
      <c r="O85" s="13">
        <f t="shared" si="70"/>
        <v>2.273976875127043</v>
      </c>
      <c r="P85" s="13"/>
      <c r="Q85" s="21">
        <f t="shared" si="71"/>
        <v>16.841880860812303</v>
      </c>
      <c r="R85" s="13">
        <f t="shared" si="30"/>
        <v>0.023750316446586452</v>
      </c>
      <c r="S85" s="13">
        <f t="shared" si="31"/>
        <v>6.683286055877898</v>
      </c>
      <c r="T85" s="13"/>
      <c r="U85" s="13"/>
      <c r="V85" s="21">
        <f t="shared" si="72"/>
        <v>1.657239337961931</v>
      </c>
      <c r="W85" s="13">
        <f t="shared" si="32"/>
        <v>1.2068262888688095</v>
      </c>
      <c r="X85" s="13">
        <f t="shared" si="33"/>
        <v>67.9196449984398</v>
      </c>
      <c r="Z85" s="7">
        <v>0</v>
      </c>
      <c r="AA85" s="13">
        <f t="shared" si="34"/>
        <v>0.05050628344063971</v>
      </c>
      <c r="AB85" s="13">
        <f t="shared" si="35"/>
        <v>0.07425659988722616</v>
      </c>
      <c r="AC85" s="13">
        <f t="shared" si="36"/>
        <v>1.2810828887560357</v>
      </c>
      <c r="AE85" s="14">
        <f t="shared" si="52"/>
        <v>0.049252045314778226</v>
      </c>
      <c r="AF85" s="14">
        <f t="shared" si="42"/>
        <v>0.022314527324960975</v>
      </c>
      <c r="AG85" s="14">
        <f t="shared" si="43"/>
        <v>0.6506970474123639</v>
      </c>
      <c r="AI85" s="13">
        <f t="shared" si="49"/>
        <v>0.11199801209851491</v>
      </c>
      <c r="AJ85" s="13">
        <f t="shared" si="50"/>
        <v>0.149134369314418</v>
      </c>
      <c r="AK85" s="13">
        <f t="shared" si="51"/>
        <v>44.1951124617807</v>
      </c>
      <c r="AL85" s="13"/>
      <c r="AM85" s="13">
        <f t="shared" si="18"/>
        <v>0.9751666913417695</v>
      </c>
      <c r="AN85" s="13">
        <f t="shared" si="19"/>
        <v>0.9395465266808334</v>
      </c>
      <c r="AO85" s="13">
        <f t="shared" si="20"/>
        <v>0.5391803720337245</v>
      </c>
      <c r="AP85" s="13"/>
      <c r="AQ85" s="13">
        <f t="shared" si="40"/>
        <v>44.45624484319364</v>
      </c>
      <c r="AR85" s="13">
        <f t="shared" si="41"/>
        <v>0.022494027633850017</v>
      </c>
    </row>
    <row r="86" spans="1:44" ht="12.75">
      <c r="A86" s="35"/>
      <c r="B86" s="35"/>
      <c r="C86" s="35"/>
      <c r="D86" s="35"/>
      <c r="E86" s="35"/>
      <c r="F86" s="35"/>
      <c r="G86" s="35"/>
      <c r="H86" s="35"/>
      <c r="I86" s="35"/>
      <c r="J86" s="35"/>
      <c r="K86" s="35"/>
      <c r="L86" s="46">
        <f t="shared" si="73"/>
        <v>2.5295975668467183</v>
      </c>
      <c r="M86" s="12">
        <f t="shared" si="68"/>
        <v>0.18674917078442374</v>
      </c>
      <c r="N86" s="20">
        <f t="shared" si="69"/>
        <v>0.0535477611921695</v>
      </c>
      <c r="O86" s="13">
        <f t="shared" si="70"/>
        <v>2.1448164785164088</v>
      </c>
      <c r="P86" s="13"/>
      <c r="Q86" s="21">
        <f t="shared" si="71"/>
        <v>15.885273062621726</v>
      </c>
      <c r="R86" s="13">
        <f t="shared" si="30"/>
        <v>0.025180555500881236</v>
      </c>
      <c r="S86" s="13">
        <f t="shared" si="31"/>
        <v>6.303679786754653</v>
      </c>
      <c r="T86" s="13"/>
      <c r="U86" s="13"/>
      <c r="V86" s="21">
        <f t="shared" si="72"/>
        <v>1.5631092293793847</v>
      </c>
      <c r="W86" s="13">
        <f t="shared" si="32"/>
        <v>1.2795011138115269</v>
      </c>
      <c r="X86" s="13">
        <f t="shared" si="33"/>
        <v>64.06185366308954</v>
      </c>
      <c r="Z86" s="7">
        <v>0</v>
      </c>
      <c r="AA86" s="13">
        <f t="shared" si="34"/>
        <v>0.0535477611921695</v>
      </c>
      <c r="AB86" s="13">
        <f t="shared" si="35"/>
        <v>0.07872831669305073</v>
      </c>
      <c r="AC86" s="13">
        <f t="shared" si="36"/>
        <v>1.3582294305045777</v>
      </c>
      <c r="AE86" s="14">
        <f t="shared" si="52"/>
        <v>0.05213933103287194</v>
      </c>
      <c r="AF86" s="14">
        <f t="shared" si="42"/>
        <v>0.023569664193992312</v>
      </c>
      <c r="AG86" s="14">
        <f t="shared" si="43"/>
        <v>0.6671753895346615</v>
      </c>
      <c r="AI86" s="13">
        <f t="shared" si="49"/>
        <v>0.1118292963781257</v>
      </c>
      <c r="AJ86" s="13">
        <f t="shared" si="50"/>
        <v>0.14857561576026423</v>
      </c>
      <c r="AK86" s="13">
        <f t="shared" si="51"/>
        <v>42.74049217198424</v>
      </c>
      <c r="AL86" s="13"/>
      <c r="AM86" s="13">
        <f t="shared" si="18"/>
        <v>0.9736976835643406</v>
      </c>
      <c r="AN86" s="13">
        <f t="shared" si="19"/>
        <v>0.9360263792896647</v>
      </c>
      <c r="AO86" s="13">
        <f t="shared" si="20"/>
        <v>0.5214340044982078</v>
      </c>
      <c r="AP86" s="13"/>
      <c r="AQ86" s="13">
        <f t="shared" si="40"/>
        <v>43.000897084122634</v>
      </c>
      <c r="AR86" s="13">
        <f t="shared" si="41"/>
        <v>0.02325532879101802</v>
      </c>
    </row>
    <row r="87" spans="1:44" ht="12.75">
      <c r="A87" s="35"/>
      <c r="B87" s="35"/>
      <c r="C87" s="35"/>
      <c r="D87" s="35"/>
      <c r="E87" s="35"/>
      <c r="F87" s="35"/>
      <c r="G87" s="35"/>
      <c r="H87" s="35"/>
      <c r="I87" s="35"/>
      <c r="J87" s="35"/>
      <c r="K87" s="35"/>
      <c r="L87" s="46">
        <f t="shared" si="73"/>
        <v>2.8434346231496903</v>
      </c>
      <c r="M87" s="12">
        <f t="shared" si="68"/>
        <v>0.17614194024085206</v>
      </c>
      <c r="N87" s="20">
        <f t="shared" si="69"/>
        <v>0.05677239609332253</v>
      </c>
      <c r="O87" s="13">
        <f t="shared" si="70"/>
        <v>2.0229923078081087</v>
      </c>
      <c r="P87" s="13"/>
      <c r="Q87" s="21">
        <f t="shared" si="71"/>
        <v>14.982999960604444</v>
      </c>
      <c r="R87" s="13">
        <f t="shared" si="30"/>
        <v>0.026696923249799116</v>
      </c>
      <c r="S87" s="13">
        <f t="shared" si="31"/>
        <v>5.945634905001763</v>
      </c>
      <c r="T87" s="13"/>
      <c r="U87" s="13"/>
      <c r="V87" s="21">
        <f t="shared" si="72"/>
        <v>1.4743256492908206</v>
      </c>
      <c r="W87" s="13">
        <f t="shared" si="32"/>
        <v>1.3565524014060524</v>
      </c>
      <c r="X87" s="13">
        <f t="shared" si="33"/>
        <v>60.423182347984444</v>
      </c>
      <c r="Z87" s="7">
        <v>0</v>
      </c>
      <c r="AA87" s="13">
        <f t="shared" si="34"/>
        <v>0.05677239609332253</v>
      </c>
      <c r="AB87" s="13">
        <f t="shared" si="35"/>
        <v>0.08346931934312166</v>
      </c>
      <c r="AC87" s="13">
        <f t="shared" si="36"/>
        <v>1.4400217207491741</v>
      </c>
      <c r="AE87" s="14">
        <f t="shared" si="52"/>
        <v>0.05519091286455058</v>
      </c>
      <c r="AF87" s="14">
        <f t="shared" si="42"/>
        <v>0.024889777168464966</v>
      </c>
      <c r="AG87" s="14">
        <f t="shared" si="43"/>
        <v>0.6829966974773917</v>
      </c>
      <c r="AI87" s="13">
        <f t="shared" si="49"/>
        <v>0.11165079218589341</v>
      </c>
      <c r="AJ87" s="13">
        <f t="shared" si="50"/>
        <v>0.14798552791054126</v>
      </c>
      <c r="AK87" s="13">
        <f t="shared" si="51"/>
        <v>41.2688339947476</v>
      </c>
      <c r="AL87" s="13"/>
      <c r="AM87" s="13">
        <f t="shared" si="18"/>
        <v>0.972143447562574</v>
      </c>
      <c r="AN87" s="13">
        <f t="shared" si="19"/>
        <v>0.93230882583641</v>
      </c>
      <c r="AO87" s="13">
        <f t="shared" si="20"/>
        <v>0.5034797747359208</v>
      </c>
      <c r="AP87" s="13"/>
      <c r="AQ87" s="13">
        <f t="shared" si="40"/>
        <v>41.528470314844036</v>
      </c>
      <c r="AR87" s="13">
        <f t="shared" si="41"/>
        <v>0.0240798659911766</v>
      </c>
    </row>
    <row r="88" spans="1:44" ht="12.75">
      <c r="A88" s="35"/>
      <c r="B88" s="35"/>
      <c r="C88" s="35"/>
      <c r="D88" s="35"/>
      <c r="E88" s="35"/>
      <c r="F88" s="35"/>
      <c r="G88" s="35"/>
      <c r="H88" s="35"/>
      <c r="I88" s="35"/>
      <c r="J88" s="35"/>
      <c r="K88" s="35"/>
      <c r="L88" s="46">
        <f t="shared" si="73"/>
        <v>3.1962081882474953</v>
      </c>
      <c r="M88" s="12">
        <f t="shared" si="68"/>
        <v>0.16613719344235872</v>
      </c>
      <c r="N88" s="20">
        <f t="shared" si="69"/>
        <v>0.06019121782907389</v>
      </c>
      <c r="O88" s="13">
        <f t="shared" si="70"/>
        <v>1.9080876701775433</v>
      </c>
      <c r="P88" s="13"/>
      <c r="Q88" s="21">
        <f t="shared" si="71"/>
        <v>14.131975379617588</v>
      </c>
      <c r="R88" s="13">
        <f t="shared" si="30"/>
        <v>0.028304606345190508</v>
      </c>
      <c r="S88" s="13">
        <f t="shared" si="31"/>
        <v>5.607926737943488</v>
      </c>
      <c r="T88" s="13"/>
      <c r="U88" s="13"/>
      <c r="V88" s="21">
        <f t="shared" si="72"/>
        <v>1.3905849183807955</v>
      </c>
      <c r="W88" s="13">
        <f t="shared" si="32"/>
        <v>1.4382437013115392</v>
      </c>
      <c r="X88" s="13">
        <f t="shared" si="33"/>
        <v>56.99118517954079</v>
      </c>
      <c r="Z88" s="7">
        <v>0</v>
      </c>
      <c r="AA88" s="13">
        <f t="shared" si="34"/>
        <v>0.06019121782907389</v>
      </c>
      <c r="AB88" s="13">
        <f t="shared" si="35"/>
        <v>0.0884958241742644</v>
      </c>
      <c r="AC88" s="13">
        <f t="shared" si="36"/>
        <v>1.5267395254858036</v>
      </c>
      <c r="AE88" s="14">
        <f t="shared" si="52"/>
        <v>0.058415531368998685</v>
      </c>
      <c r="AF88" s="14">
        <f t="shared" si="42"/>
        <v>0.026277535740737767</v>
      </c>
      <c r="AG88" s="14">
        <f t="shared" si="43"/>
        <v>0.6980641043354276</v>
      </c>
      <c r="AI88" s="13">
        <f t="shared" si="49"/>
        <v>0.1114619551520559</v>
      </c>
      <c r="AJ88" s="13">
        <f t="shared" si="50"/>
        <v>0.14736249528774895</v>
      </c>
      <c r="AK88" s="13">
        <f t="shared" si="51"/>
        <v>39.78350063737064</v>
      </c>
      <c r="AL88" s="13"/>
      <c r="AM88" s="13">
        <f t="shared" si="18"/>
        <v>0.9704992435089508</v>
      </c>
      <c r="AN88" s="13">
        <f t="shared" si="19"/>
        <v>0.9283837203128184</v>
      </c>
      <c r="AO88" s="13">
        <f t="shared" si="20"/>
        <v>0.4853587077759218</v>
      </c>
      <c r="AP88" s="13"/>
      <c r="AQ88" s="13">
        <f t="shared" si="40"/>
        <v>40.04232508781045</v>
      </c>
      <c r="AR88" s="13">
        <f t="shared" si="41"/>
        <v>0.024973574781360953</v>
      </c>
    </row>
    <row r="89" spans="1:44" ht="12.75">
      <c r="A89" s="35"/>
      <c r="B89" s="35"/>
      <c r="C89" s="35"/>
      <c r="D89" s="35"/>
      <c r="E89" s="35"/>
      <c r="F89" s="35"/>
      <c r="G89" s="35"/>
      <c r="H89" s="35"/>
      <c r="I89" s="35"/>
      <c r="J89" s="35"/>
      <c r="K89" s="35"/>
      <c r="L89" s="46">
        <f t="shared" si="73"/>
        <v>3.5927489591106863</v>
      </c>
      <c r="M89" s="12">
        <f t="shared" si="68"/>
        <v>0.15670070970696723</v>
      </c>
      <c r="N89" s="20">
        <f t="shared" si="69"/>
        <v>0.06381592028970486</v>
      </c>
      <c r="O89" s="13">
        <f t="shared" si="70"/>
        <v>1.799709540679536</v>
      </c>
      <c r="P89" s="13"/>
      <c r="Q89" s="21">
        <f t="shared" si="71"/>
        <v>13.329288437244372</v>
      </c>
      <c r="R89" s="13">
        <f t="shared" si="30"/>
        <v>0.030009103777987864</v>
      </c>
      <c r="S89" s="13">
        <f t="shared" si="31"/>
        <v>5.289400173509671</v>
      </c>
      <c r="T89" s="13"/>
      <c r="U89" s="13"/>
      <c r="V89" s="21">
        <f t="shared" si="72"/>
        <v>1.311600606120014</v>
      </c>
      <c r="W89" s="13">
        <f t="shared" si="32"/>
        <v>1.5248544340921082</v>
      </c>
      <c r="X89" s="13">
        <f t="shared" si="33"/>
        <v>53.75412320163993</v>
      </c>
      <c r="Z89" s="7">
        <v>0</v>
      </c>
      <c r="AA89" s="13">
        <f t="shared" si="34"/>
        <v>0.06381592028970486</v>
      </c>
      <c r="AB89" s="13">
        <f t="shared" si="35"/>
        <v>0.09382502406769272</v>
      </c>
      <c r="AC89" s="13">
        <f t="shared" si="36"/>
        <v>1.618679458159801</v>
      </c>
      <c r="AE89" s="14">
        <f t="shared" si="52"/>
        <v>0.06182231688741724</v>
      </c>
      <c r="AF89" s="14">
        <f t="shared" si="42"/>
        <v>0.027735629361145597</v>
      </c>
      <c r="AG89" s="14">
        <f t="shared" si="43"/>
        <v>0.7122818485286644</v>
      </c>
      <c r="AI89" s="13">
        <f t="shared" si="49"/>
        <v>0.1112622135291984</v>
      </c>
      <c r="AJ89" s="13">
        <f t="shared" si="50"/>
        <v>0.14670484275524345</v>
      </c>
      <c r="AK89" s="13">
        <f t="shared" si="51"/>
        <v>38.288086240101656</v>
      </c>
      <c r="AL89" s="13"/>
      <c r="AM89" s="13">
        <f t="shared" si="18"/>
        <v>0.9687600931987306</v>
      </c>
      <c r="AN89" s="13">
        <f t="shared" si="19"/>
        <v>0.9242405093580337</v>
      </c>
      <c r="AO89" s="13">
        <f t="shared" si="20"/>
        <v>0.46711465212924014</v>
      </c>
      <c r="AP89" s="13"/>
      <c r="AQ89" s="13">
        <f t="shared" si="40"/>
        <v>38.5460532963861</v>
      </c>
      <c r="AR89" s="13">
        <f t="shared" si="41"/>
        <v>0.02594299323748809</v>
      </c>
    </row>
    <row r="90" spans="1:44" ht="12.75">
      <c r="A90" s="35"/>
      <c r="B90" s="35"/>
      <c r="C90" s="35"/>
      <c r="D90" s="35"/>
      <c r="E90" s="35"/>
      <c r="F90" s="35"/>
      <c r="G90" s="35"/>
      <c r="H90" s="35"/>
      <c r="I90" s="35"/>
      <c r="J90" s="35"/>
      <c r="K90" s="35"/>
      <c r="L90" s="46">
        <f t="shared" si="73"/>
        <v>4.0384869579689004</v>
      </c>
      <c r="M90" s="12">
        <f t="shared" si="68"/>
        <v>0.14780021206501606</v>
      </c>
      <c r="N90" s="20">
        <f t="shared" si="69"/>
        <v>0.06765890156910657</v>
      </c>
      <c r="O90" s="13">
        <f t="shared" si="70"/>
        <v>1.6974872179282883</v>
      </c>
      <c r="P90" s="13"/>
      <c r="Q90" s="21">
        <f t="shared" si="71"/>
        <v>12.572193587282081</v>
      </c>
      <c r="R90" s="13">
        <f t="shared" si="30"/>
        <v>0.03181624568719944</v>
      </c>
      <c r="S90" s="13">
        <f t="shared" si="31"/>
        <v>4.988965709238921</v>
      </c>
      <c r="T90" s="13"/>
      <c r="U90" s="13"/>
      <c r="V90" s="21">
        <f t="shared" si="72"/>
        <v>1.2371025510455775</v>
      </c>
      <c r="W90" s="13">
        <f t="shared" si="32"/>
        <v>1.6166808469594012</v>
      </c>
      <c r="X90" s="13">
        <f t="shared" si="33"/>
        <v>50.70092422317941</v>
      </c>
      <c r="Z90" s="7">
        <v>0</v>
      </c>
      <c r="AA90" s="13">
        <f t="shared" si="34"/>
        <v>0.06765890156910657</v>
      </c>
      <c r="AB90" s="13">
        <f t="shared" si="35"/>
        <v>0.09947514725630602</v>
      </c>
      <c r="AC90" s="13">
        <f t="shared" si="36"/>
        <v>1.7161559942157072</v>
      </c>
      <c r="AE90" s="14">
        <f t="shared" si="52"/>
        <v>0.06542079728528949</v>
      </c>
      <c r="AF90" s="14">
        <f t="shared" si="42"/>
        <v>0.029266753627527287</v>
      </c>
      <c r="AG90" s="14">
        <f t="shared" si="43"/>
        <v>0.7255566451957772</v>
      </c>
      <c r="AI90" s="13">
        <f t="shared" si="49"/>
        <v>0.11105096717845657</v>
      </c>
      <c r="AJ90" s="13">
        <f t="shared" si="50"/>
        <v>0.14601083026847744</v>
      </c>
      <c r="AK90" s="13">
        <f t="shared" si="51"/>
        <v>36.78639248769537</v>
      </c>
      <c r="AL90" s="13"/>
      <c r="AM90" s="13">
        <f t="shared" si="18"/>
        <v>0.9669207712228214</v>
      </c>
      <c r="AN90" s="13">
        <f t="shared" si="19"/>
        <v>0.9198682306914079</v>
      </c>
      <c r="AO90" s="13">
        <f t="shared" si="20"/>
        <v>0.44879398834988354</v>
      </c>
      <c r="AP90" s="13"/>
      <c r="AQ90" s="13">
        <f t="shared" si="40"/>
        <v>37.04345428514231</v>
      </c>
      <c r="AR90" s="13">
        <f t="shared" si="41"/>
        <v>0.026995322636557902</v>
      </c>
    </row>
    <row r="91" spans="1:44" ht="12.75">
      <c r="A91" s="35"/>
      <c r="B91" s="35"/>
      <c r="C91" s="35"/>
      <c r="D91" s="35"/>
      <c r="E91" s="35"/>
      <c r="F91" s="35"/>
      <c r="G91" s="35"/>
      <c r="H91" s="35"/>
      <c r="I91" s="35"/>
      <c r="J91" s="35"/>
      <c r="K91" s="35"/>
      <c r="L91" s="46">
        <f t="shared" si="73"/>
        <v>4.539525888199538</v>
      </c>
      <c r="M91" s="12">
        <f t="shared" si="68"/>
        <v>0.1394052568575728</v>
      </c>
      <c r="N91" s="20">
        <f t="shared" si="69"/>
        <v>0.07173330637177315</v>
      </c>
      <c r="O91" s="13">
        <f t="shared" si="70"/>
        <v>1.6010710561338324</v>
      </c>
      <c r="P91" s="13"/>
      <c r="Q91" s="21">
        <f t="shared" si="71"/>
        <v>11.858101228753453</v>
      </c>
      <c r="R91" s="13">
        <f t="shared" si="30"/>
        <v>0.033732213301576684</v>
      </c>
      <c r="S91" s="13">
        <f t="shared" si="31"/>
        <v>4.705595725695814</v>
      </c>
      <c r="T91" s="13"/>
      <c r="U91" s="13"/>
      <c r="V91" s="21">
        <f t="shared" si="72"/>
        <v>1.1668359366886716</v>
      </c>
      <c r="W91" s="13">
        <f t="shared" si="32"/>
        <v>1.714037027069752</v>
      </c>
      <c r="X91" s="13">
        <f t="shared" si="33"/>
        <v>47.821144946257036</v>
      </c>
      <c r="Z91" s="7">
        <v>0</v>
      </c>
      <c r="AA91" s="13">
        <f t="shared" si="34"/>
        <v>0.07173330637177315</v>
      </c>
      <c r="AB91" s="13">
        <f t="shared" si="35"/>
        <v>0.10546551967334983</v>
      </c>
      <c r="AC91" s="13">
        <f t="shared" si="36"/>
        <v>1.8195025467431019</v>
      </c>
      <c r="AE91" s="14">
        <f t="shared" si="52"/>
        <v>0.06922090443283757</v>
      </c>
      <c r="AF91" s="14">
        <f t="shared" si="42"/>
        <v>0.030873594219677836</v>
      </c>
      <c r="AG91" s="14">
        <f t="shared" si="43"/>
        <v>0.7377991301253505</v>
      </c>
      <c r="AI91" s="13">
        <f aca="true" t="shared" si="74" ref="AI91:AI98">O91*AE91</f>
        <v>0.11082758656682233</v>
      </c>
      <c r="AJ91" s="13">
        <f aca="true" t="shared" si="75" ref="AJ91:AJ98">S91*AF91</f>
        <v>0.14527865299698303</v>
      </c>
      <c r="AK91" s="13">
        <f aca="true" t="shared" si="76" ref="AK91:AK98">X91*AG91</f>
        <v>35.282399142946744</v>
      </c>
      <c r="AL91" s="13"/>
      <c r="AM91" s="13">
        <f t="shared" si="18"/>
        <v>0.9649757962373221</v>
      </c>
      <c r="AN91" s="13">
        <f t="shared" si="19"/>
        <v>0.915255513880993</v>
      </c>
      <c r="AO91" s="13">
        <f t="shared" si="20"/>
        <v>0.43044526954395024</v>
      </c>
      <c r="AP91" s="13"/>
      <c r="AQ91" s="13">
        <f t="shared" si="40"/>
        <v>35.53850538251055</v>
      </c>
      <c r="AR91" s="13">
        <f t="shared" si="41"/>
        <v>0.02813849342387164</v>
      </c>
    </row>
    <row r="92" spans="1:44" ht="12.75">
      <c r="A92" s="35"/>
      <c r="B92" s="35"/>
      <c r="C92" s="35"/>
      <c r="D92" s="35"/>
      <c r="E92" s="35"/>
      <c r="F92" s="35"/>
      <c r="G92" s="35"/>
      <c r="H92" s="35"/>
      <c r="I92" s="35"/>
      <c r="J92" s="35"/>
      <c r="K92" s="35"/>
      <c r="L92" s="46">
        <f t="shared" si="73"/>
        <v>5.102726715254258</v>
      </c>
      <c r="M92" s="12">
        <f t="shared" si="68"/>
        <v>0.13148712960558587</v>
      </c>
      <c r="N92" s="20">
        <f t="shared" si="69"/>
        <v>0.07605307097353488</v>
      </c>
      <c r="O92" s="13">
        <f t="shared" si="70"/>
        <v>1.5101312691579862</v>
      </c>
      <c r="P92" s="13"/>
      <c r="Q92" s="21">
        <f t="shared" si="71"/>
        <v>11.184568848320042</v>
      </c>
      <c r="R92" s="13">
        <f t="shared" si="30"/>
        <v>0.035763560082164574</v>
      </c>
      <c r="S92" s="13">
        <f t="shared" si="31"/>
        <v>4.438320971555573</v>
      </c>
      <c r="T92" s="13"/>
      <c r="U92" s="13"/>
      <c r="V92" s="21">
        <f t="shared" si="72"/>
        <v>1.1005604199889556</v>
      </c>
      <c r="W92" s="13">
        <f t="shared" si="32"/>
        <v>1.8172559758418994</v>
      </c>
      <c r="X92" s="13">
        <f t="shared" si="33"/>
        <v>45.104935245449006</v>
      </c>
      <c r="Z92" s="7">
        <v>0</v>
      </c>
      <c r="AA92" s="13">
        <f t="shared" si="34"/>
        <v>0.07605307097353488</v>
      </c>
      <c r="AB92" s="13">
        <f t="shared" si="35"/>
        <v>0.11181663105569944</v>
      </c>
      <c r="AC92" s="13">
        <f t="shared" si="36"/>
        <v>1.9290726068975987</v>
      </c>
      <c r="AE92" s="14">
        <f t="shared" si="52"/>
        <v>0.07323297917380889</v>
      </c>
      <c r="AF92" s="14">
        <f t="shared" si="42"/>
        <v>0.03255880834251135</v>
      </c>
      <c r="AG92" s="14">
        <f t="shared" si="43"/>
        <v>0.7489253421247244</v>
      </c>
      <c r="AI92" s="13">
        <f t="shared" si="74"/>
        <v>0.1105914117839644</v>
      </c>
      <c r="AJ92" s="13">
        <f t="shared" si="75"/>
        <v>0.14450644187542666</v>
      </c>
      <c r="AK92" s="13">
        <f t="shared" si="76"/>
        <v>33.78022906021144</v>
      </c>
      <c r="AL92" s="13"/>
      <c r="AM92" s="13">
        <f aca="true" t="shared" si="77" ref="AM92:AM98">AI92*$H$5</f>
        <v>0.962919422402978</v>
      </c>
      <c r="AN92" s="13">
        <f aca="true" t="shared" si="78" ref="AN92:AN98">AJ92*$H$6</f>
        <v>0.9103905838151879</v>
      </c>
      <c r="AO92" s="13">
        <f aca="true" t="shared" si="79" ref="AO92:AO98">AK92*$H$7</f>
        <v>0.41211879453457956</v>
      </c>
      <c r="AP92" s="13"/>
      <c r="AQ92" s="13">
        <f t="shared" si="40"/>
        <v>34.03532691387083</v>
      </c>
      <c r="AR92" s="13">
        <f t="shared" si="41"/>
        <v>0.02938123681111045</v>
      </c>
    </row>
    <row r="93" spans="1:44" ht="12.75">
      <c r="A93" s="35"/>
      <c r="B93" s="35"/>
      <c r="C93" s="35"/>
      <c r="D93" s="35"/>
      <c r="E93" s="35"/>
      <c r="F93" s="35"/>
      <c r="G93" s="35"/>
      <c r="H93" s="35"/>
      <c r="I93" s="35"/>
      <c r="J93" s="35"/>
      <c r="K93" s="35"/>
      <c r="L93" s="46">
        <f t="shared" si="73"/>
        <v>5.73580161713685</v>
      </c>
      <c r="M93" s="12">
        <f t="shared" si="68"/>
        <v>0.12401874679360039</v>
      </c>
      <c r="N93" s="20">
        <f t="shared" si="69"/>
        <v>0.08063297088981727</v>
      </c>
      <c r="O93" s="13">
        <f t="shared" si="70"/>
        <v>1.424356802499143</v>
      </c>
      <c r="P93" s="13"/>
      <c r="Q93" s="21">
        <f t="shared" si="71"/>
        <v>10.549292665800706</v>
      </c>
      <c r="R93" s="13">
        <f t="shared" si="30"/>
        <v>0.03791723413805199</v>
      </c>
      <c r="S93" s="13">
        <f t="shared" si="31"/>
        <v>4.186227248333614</v>
      </c>
      <c r="T93" s="13"/>
      <c r="U93" s="13"/>
      <c r="V93" s="21">
        <f t="shared" si="72"/>
        <v>1.0380493092144463</v>
      </c>
      <c r="W93" s="13">
        <f t="shared" si="32"/>
        <v>1.9266907479698812</v>
      </c>
      <c r="X93" s="13">
        <f t="shared" si="33"/>
        <v>42.5430044760019</v>
      </c>
      <c r="Z93" s="7">
        <v>0</v>
      </c>
      <c r="AA93" s="13">
        <f t="shared" si="34"/>
        <v>0.08063297088981727</v>
      </c>
      <c r="AB93" s="13">
        <f t="shared" si="35"/>
        <v>0.11855020502786925</v>
      </c>
      <c r="AC93" s="13">
        <f t="shared" si="36"/>
        <v>2.04524095299775</v>
      </c>
      <c r="AE93" s="14">
        <f t="shared" si="52"/>
        <v>0.07746777450327924</v>
      </c>
      <c r="AF93" s="14">
        <f t="shared" si="42"/>
        <v>0.034325003427655765</v>
      </c>
      <c r="AG93" s="14">
        <f t="shared" si="43"/>
        <v>0.7588582028808202</v>
      </c>
      <c r="AI93" s="13">
        <f t="shared" si="74"/>
        <v>0.11034175158821546</v>
      </c>
      <c r="AJ93" s="13">
        <f t="shared" si="75"/>
        <v>0.14369226464799725</v>
      </c>
      <c r="AK93" s="13">
        <f t="shared" si="76"/>
        <v>32.284107921809486</v>
      </c>
      <c r="AL93" s="13"/>
      <c r="AM93" s="13">
        <f t="shared" si="77"/>
        <v>0.9607456310785921</v>
      </c>
      <c r="AN93" s="13">
        <f t="shared" si="78"/>
        <v>0.9052612672823827</v>
      </c>
      <c r="AO93" s="13">
        <f t="shared" si="79"/>
        <v>0.3938661166460757</v>
      </c>
      <c r="AP93" s="13"/>
      <c r="AQ93" s="13">
        <f t="shared" si="40"/>
        <v>32.5381419380457</v>
      </c>
      <c r="AR93" s="13">
        <f t="shared" si="41"/>
        <v>0.0307331623884379</v>
      </c>
    </row>
    <row r="94" spans="1:44" ht="12.75">
      <c r="A94" s="35"/>
      <c r="B94" s="35"/>
      <c r="C94" s="35"/>
      <c r="D94" s="35"/>
      <c r="E94" s="35"/>
      <c r="F94" s="35"/>
      <c r="G94" s="35"/>
      <c r="H94" s="35"/>
      <c r="I94" s="35"/>
      <c r="J94" s="35"/>
      <c r="K94" s="35"/>
      <c r="L94" s="46">
        <f t="shared" si="73"/>
        <v>6.447419590941272</v>
      </c>
      <c r="M94" s="12">
        <f t="shared" si="68"/>
        <v>0.11697456323209411</v>
      </c>
      <c r="N94" s="20">
        <f t="shared" si="69"/>
        <v>0.0854886714144731</v>
      </c>
      <c r="O94" s="13">
        <f t="shared" si="70"/>
        <v>1.3434542693475837</v>
      </c>
      <c r="P94" s="13"/>
      <c r="Q94" s="21">
        <f t="shared" si="71"/>
        <v>9.95009975421916</v>
      </c>
      <c r="R94" s="13">
        <f t="shared" si="30"/>
        <v>0.04020060199199382</v>
      </c>
      <c r="S94" s="13">
        <f t="shared" si="31"/>
        <v>3.9484522834203015</v>
      </c>
      <c r="T94" s="13"/>
      <c r="U94" s="13"/>
      <c r="V94" s="21">
        <f t="shared" si="72"/>
        <v>0.9790887885750079</v>
      </c>
      <c r="W94" s="13">
        <f t="shared" si="32"/>
        <v>2.0427156590270568</v>
      </c>
      <c r="X94" s="13">
        <f t="shared" si="33"/>
        <v>40.12658969569705</v>
      </c>
      <c r="Z94" s="7">
        <v>0</v>
      </c>
      <c r="AA94" s="13">
        <f t="shared" si="34"/>
        <v>0.0854886714144731</v>
      </c>
      <c r="AB94" s="13">
        <f t="shared" si="35"/>
        <v>0.1256892734064669</v>
      </c>
      <c r="AC94" s="13">
        <f t="shared" si="36"/>
        <v>2.1684049324335235</v>
      </c>
      <c r="AE94" s="14">
        <f t="shared" si="52"/>
        <v>0.08193645664338156</v>
      </c>
      <c r="AF94" s="14">
        <f t="shared" si="42"/>
        <v>0.0361747128302401</v>
      </c>
      <c r="AG94" s="14">
        <f t="shared" si="43"/>
        <v>0.7675289472770714</v>
      </c>
      <c r="AI94" s="13">
        <f t="shared" si="74"/>
        <v>0.11007788249276415</v>
      </c>
      <c r="AJ94" s="13">
        <f t="shared" si="75"/>
        <v>0.14283412747663518</v>
      </c>
      <c r="AK94" s="13">
        <f t="shared" si="76"/>
        <v>30.79831914695734</v>
      </c>
      <c r="AL94" s="13"/>
      <c r="AM94" s="13">
        <f t="shared" si="77"/>
        <v>0.9584481228644975</v>
      </c>
      <c r="AN94" s="13">
        <f t="shared" si="78"/>
        <v>0.8998550031028016</v>
      </c>
      <c r="AO94" s="13">
        <f t="shared" si="79"/>
        <v>0.3757394935928795</v>
      </c>
      <c r="AP94" s="13"/>
      <c r="AQ94" s="13">
        <f t="shared" si="40"/>
        <v>31.05123115692674</v>
      </c>
      <c r="AR94" s="13">
        <f t="shared" si="41"/>
        <v>0.03220484221531182</v>
      </c>
    </row>
    <row r="95" spans="1:44" ht="12.75">
      <c r="A95" s="35"/>
      <c r="B95" s="35"/>
      <c r="C95" s="35"/>
      <c r="D95" s="35"/>
      <c r="E95" s="35"/>
      <c r="F95" s="35"/>
      <c r="G95" s="35"/>
      <c r="H95" s="35"/>
      <c r="I95" s="35"/>
      <c r="J95" s="35"/>
      <c r="K95" s="35"/>
      <c r="L95" s="46">
        <f t="shared" si="73"/>
        <v>7.247325161570615</v>
      </c>
      <c r="M95" s="12">
        <f t="shared" si="68"/>
        <v>0.11033048468157282</v>
      </c>
      <c r="N95" s="20">
        <f t="shared" si="69"/>
        <v>0.0906367812020514</v>
      </c>
      <c r="O95" s="13">
        <f t="shared" si="70"/>
        <v>1.2671469470721581</v>
      </c>
      <c r="P95" s="13"/>
      <c r="Q95" s="21">
        <f t="shared" si="71"/>
        <v>9.384940607427694</v>
      </c>
      <c r="R95" s="13">
        <f t="shared" si="30"/>
        <v>0.042621473777193726</v>
      </c>
      <c r="S95" s="13">
        <f t="shared" si="31"/>
        <v>3.7241827807252754</v>
      </c>
      <c r="T95" s="13"/>
      <c r="U95" s="13"/>
      <c r="V95" s="21">
        <f t="shared" si="72"/>
        <v>0.9234771868772957</v>
      </c>
      <c r="W95" s="13">
        <f t="shared" si="32"/>
        <v>2.165727565791773</v>
      </c>
      <c r="X95" s="13">
        <f t="shared" si="33"/>
        <v>37.84742569169244</v>
      </c>
      <c r="Z95" s="7">
        <v>0</v>
      </c>
      <c r="AA95" s="13">
        <f t="shared" si="34"/>
        <v>0.0906367812020514</v>
      </c>
      <c r="AB95" s="13">
        <f t="shared" si="35"/>
        <v>0.13325825497924512</v>
      </c>
      <c r="AC95" s="13">
        <f t="shared" si="36"/>
        <v>2.298985820771018</v>
      </c>
      <c r="AE95" s="14">
        <f t="shared" si="52"/>
        <v>0.08665060367173072</v>
      </c>
      <c r="AF95" s="14">
        <f t="shared" si="42"/>
        <v>0.03811036824635383</v>
      </c>
      <c r="AG95" s="14">
        <f t="shared" si="43"/>
        <v>0.7748784523437576</v>
      </c>
      <c r="AI95" s="13">
        <f t="shared" si="74"/>
        <v>0.10979904790459312</v>
      </c>
      <c r="AJ95" s="13">
        <f t="shared" si="75"/>
        <v>0.14192997719017025</v>
      </c>
      <c r="AK95" s="13">
        <f t="shared" si="76"/>
        <v>29.327154645174012</v>
      </c>
      <c r="AL95" s="13"/>
      <c r="AM95" s="13">
        <f t="shared" si="77"/>
        <v>0.9560203101052924</v>
      </c>
      <c r="AN95" s="13">
        <f t="shared" si="78"/>
        <v>0.8941588562980726</v>
      </c>
      <c r="AO95" s="13">
        <f t="shared" si="79"/>
        <v>0.3577912866711229</v>
      </c>
      <c r="AP95" s="13"/>
      <c r="AQ95" s="13">
        <f t="shared" si="40"/>
        <v>29.578883670268777</v>
      </c>
      <c r="AR95" s="13">
        <f t="shared" si="41"/>
        <v>0.03380790198668485</v>
      </c>
    </row>
    <row r="96" spans="1:44" ht="12.75">
      <c r="A96" s="35"/>
      <c r="B96" s="35"/>
      <c r="C96" s="35"/>
      <c r="D96" s="35"/>
      <c r="E96" s="35"/>
      <c r="F96" s="35"/>
      <c r="G96" s="35"/>
      <c r="H96" s="35"/>
      <c r="I96" s="35"/>
      <c r="J96" s="35"/>
      <c r="K96" s="35"/>
      <c r="L96" s="46">
        <f t="shared" si="73"/>
        <v>8.14647181817222</v>
      </c>
      <c r="M96" s="12">
        <f t="shared" si="68"/>
        <v>0.10406378543955906</v>
      </c>
      <c r="N96" s="20">
        <f t="shared" si="69"/>
        <v>0.09609490907678028</v>
      </c>
      <c r="O96" s="13">
        <f t="shared" si="70"/>
        <v>1.195173830705858</v>
      </c>
      <c r="P96" s="13"/>
      <c r="Q96" s="21">
        <f t="shared" si="71"/>
        <v>8.85188212988496</v>
      </c>
      <c r="R96" s="13">
        <f t="shared" si="30"/>
        <v>0.045188129951431975</v>
      </c>
      <c r="S96" s="13">
        <f t="shared" si="31"/>
        <v>3.512651638843238</v>
      </c>
      <c r="T96" s="13"/>
      <c r="U96" s="13"/>
      <c r="V96" s="21">
        <f t="shared" si="72"/>
        <v>0.8710242877196117</v>
      </c>
      <c r="W96" s="13">
        <f t="shared" si="32"/>
        <v>2.2961472236739886</v>
      </c>
      <c r="X96" s="13">
        <f t="shared" si="33"/>
        <v>35.697716709820156</v>
      </c>
      <c r="Z96" s="7">
        <v>0</v>
      </c>
      <c r="AA96" s="13">
        <f t="shared" si="34"/>
        <v>0.09609490907678028</v>
      </c>
      <c r="AB96" s="13">
        <f t="shared" si="35"/>
        <v>0.14128303902821227</v>
      </c>
      <c r="AC96" s="13">
        <f t="shared" si="36"/>
        <v>2.437430262702201</v>
      </c>
      <c r="AE96" s="14">
        <f t="shared" si="52"/>
        <v>0.09162220132087595</v>
      </c>
      <c r="AF96" s="14">
        <f t="shared" si="42"/>
        <v>0.04013426856772029</v>
      </c>
      <c r="AG96" s="14">
        <f t="shared" si="43"/>
        <v>0.7808584101263325</v>
      </c>
      <c r="AI96" s="13">
        <f t="shared" si="74"/>
        <v>0.10950445733037463</v>
      </c>
      <c r="AJ96" s="13">
        <f t="shared" si="75"/>
        <v>0.14097770425817732</v>
      </c>
      <c r="AK96" s="13">
        <f t="shared" si="76"/>
        <v>27.87486231517038</v>
      </c>
      <c r="AL96" s="13"/>
      <c r="AM96" s="13">
        <f t="shared" si="77"/>
        <v>0.9534553099755719</v>
      </c>
      <c r="AN96" s="13">
        <f t="shared" si="78"/>
        <v>0.888159536826517</v>
      </c>
      <c r="AO96" s="13">
        <f t="shared" si="79"/>
        <v>0.3400733202450786</v>
      </c>
      <c r="AP96" s="13"/>
      <c r="AQ96" s="13">
        <f t="shared" si="40"/>
        <v>28.12534447675893</v>
      </c>
      <c r="AR96" s="13">
        <f t="shared" si="41"/>
        <v>0.03555512007422128</v>
      </c>
    </row>
    <row r="97" spans="1:44" ht="12.75">
      <c r="A97" s="35"/>
      <c r="B97" s="35"/>
      <c r="C97" s="35"/>
      <c r="D97" s="35"/>
      <c r="E97" s="35"/>
      <c r="F97" s="35"/>
      <c r="G97" s="35"/>
      <c r="H97" s="35"/>
      <c r="I97" s="35"/>
      <c r="J97" s="35"/>
      <c r="K97" s="35"/>
      <c r="L97" s="46">
        <f t="shared" si="73"/>
        <v>9.157172005497792</v>
      </c>
      <c r="M97" s="12">
        <f t="shared" si="68"/>
        <v>0.09815303060858635</v>
      </c>
      <c r="N97" s="20">
        <f t="shared" si="69"/>
        <v>0.1018817242625742</v>
      </c>
      <c r="O97" s="13">
        <f t="shared" si="70"/>
        <v>1.1272887401927913</v>
      </c>
      <c r="P97" s="13"/>
      <c r="Q97" s="21">
        <f t="shared" si="71"/>
        <v>8.3491010246098</v>
      </c>
      <c r="R97" s="13">
        <f t="shared" si="30"/>
        <v>0.04790934961991244</v>
      </c>
      <c r="S97" s="13">
        <f t="shared" si="31"/>
        <v>3.313135327226111</v>
      </c>
      <c r="T97" s="13"/>
      <c r="U97" s="13"/>
      <c r="V97" s="21">
        <f t="shared" si="72"/>
        <v>0.8215506788672459</v>
      </c>
      <c r="W97" s="13">
        <f t="shared" si="32"/>
        <v>2.4344207258858335</v>
      </c>
      <c r="X97" s="13">
        <f t="shared" si="33"/>
        <v>33.670109789641224</v>
      </c>
      <c r="Z97" s="7">
        <v>0</v>
      </c>
      <c r="AA97" s="13">
        <f t="shared" si="34"/>
        <v>0.1018817242625742</v>
      </c>
      <c r="AB97" s="13">
        <f t="shared" si="35"/>
        <v>0.14979107388248664</v>
      </c>
      <c r="AC97" s="13">
        <f t="shared" si="36"/>
        <v>2.5842117997683203</v>
      </c>
      <c r="AE97" s="14">
        <f t="shared" si="52"/>
        <v>0.09686363552842525</v>
      </c>
      <c r="AF97" s="14">
        <f t="shared" si="42"/>
        <v>0.042248544884377015</v>
      </c>
      <c r="AG97" s="14">
        <f t="shared" si="43"/>
        <v>0.7854322893522367</v>
      </c>
      <c r="AI97" s="13">
        <f t="shared" si="74"/>
        <v>0.10919328566533221</v>
      </c>
      <c r="AJ97" s="13">
        <f t="shared" si="75"/>
        <v>0.13997514658032748</v>
      </c>
      <c r="AK97" s="13">
        <f t="shared" si="76"/>
        <v>26.445591414819063</v>
      </c>
      <c r="AL97" s="13"/>
      <c r="AM97" s="13">
        <f t="shared" si="77"/>
        <v>0.9507459382880477</v>
      </c>
      <c r="AN97" s="13">
        <f t="shared" si="78"/>
        <v>0.881843423456063</v>
      </c>
      <c r="AO97" s="13">
        <f t="shared" si="79"/>
        <v>0.32263621526079256</v>
      </c>
      <c r="AP97" s="13"/>
      <c r="AQ97" s="13">
        <f t="shared" si="40"/>
        <v>26.694759847064724</v>
      </c>
      <c r="AR97" s="13">
        <f t="shared" si="41"/>
        <v>0.03746053554064683</v>
      </c>
    </row>
    <row r="98" spans="1:44" ht="12.75">
      <c r="A98" s="35"/>
      <c r="B98" s="35"/>
      <c r="C98" s="35"/>
      <c r="D98" s="35"/>
      <c r="E98" s="35"/>
      <c r="F98" s="35"/>
      <c r="G98" s="35"/>
      <c r="H98" s="35"/>
      <c r="I98" s="35"/>
      <c r="J98" s="35"/>
      <c r="K98" s="35"/>
      <c r="L98" s="46">
        <f t="shared" si="73"/>
        <v>10.293265724091865</v>
      </c>
      <c r="M98" s="12">
        <f t="shared" si="68"/>
        <v>0.09257800277932031</v>
      </c>
      <c r="N98" s="20">
        <f t="shared" si="69"/>
        <v>0.10801702024007974</v>
      </c>
      <c r="O98" s="13">
        <f t="shared" si="70"/>
        <v>1.0632594783429459</v>
      </c>
      <c r="P98" s="13"/>
      <c r="Q98" s="21">
        <f t="shared" si="71"/>
        <v>7.87487755669498</v>
      </c>
      <c r="R98" s="13">
        <f t="shared" si="30"/>
        <v>0.05079444056370531</v>
      </c>
      <c r="S98" s="13">
        <f t="shared" si="31"/>
        <v>3.1249514113868964</v>
      </c>
      <c r="T98" s="13"/>
      <c r="U98" s="13"/>
      <c r="V98" s="21">
        <f t="shared" si="72"/>
        <v>0.7748871385828703</v>
      </c>
      <c r="W98" s="13">
        <f t="shared" si="32"/>
        <v>2.5810210292787175</v>
      </c>
      <c r="X98" s="13">
        <f t="shared" si="33"/>
        <v>31.757669614052062</v>
      </c>
      <c r="Z98" s="7">
        <v>0</v>
      </c>
      <c r="AA98" s="13">
        <f t="shared" si="34"/>
        <v>0.10801702024007974</v>
      </c>
      <c r="AB98" s="13">
        <f t="shared" si="35"/>
        <v>0.15881146080378505</v>
      </c>
      <c r="AC98" s="13">
        <f t="shared" si="36"/>
        <v>2.7398324900825024</v>
      </c>
      <c r="AE98" s="14">
        <f t="shared" si="52"/>
        <v>0.10238768127674303</v>
      </c>
      <c r="AF98" s="14">
        <f t="shared" si="42"/>
        <v>0.04445512134453533</v>
      </c>
      <c r="AG98" s="14">
        <f t="shared" si="43"/>
        <v>0.7885760334061136</v>
      </c>
      <c r="AI98" s="13">
        <f t="shared" si="74"/>
        <v>0.1088646725830536</v>
      </c>
      <c r="AJ98" s="13">
        <f t="shared" si="75"/>
        <v>0.13892009418898144</v>
      </c>
      <c r="AK98" s="13">
        <f t="shared" si="76"/>
        <v>25.043337134471038</v>
      </c>
      <c r="AL98" s="13"/>
      <c r="AM98" s="13">
        <f t="shared" si="77"/>
        <v>0.9478847041806477</v>
      </c>
      <c r="AN98" s="13">
        <f t="shared" si="78"/>
        <v>0.875196593390583</v>
      </c>
      <c r="AO98" s="13">
        <f t="shared" si="79"/>
        <v>0.30552871304054663</v>
      </c>
      <c r="AP98" s="13"/>
      <c r="AQ98" s="13">
        <f t="shared" si="40"/>
        <v>25.291121901243073</v>
      </c>
      <c r="AR98" s="13">
        <f t="shared" si="41"/>
        <v>0.03953956664733206</v>
      </c>
    </row>
    <row r="99" spans="1:44" ht="12.75">
      <c r="A99" s="35"/>
      <c r="B99" s="35"/>
      <c r="C99" s="35"/>
      <c r="D99" s="35"/>
      <c r="E99" s="35"/>
      <c r="F99" s="35"/>
      <c r="G99" s="35"/>
      <c r="H99" s="35"/>
      <c r="I99" s="35"/>
      <c r="J99" s="35"/>
      <c r="K99" s="35"/>
      <c r="L99" s="46">
        <f t="shared" si="73"/>
        <v>11.570310048031564</v>
      </c>
      <c r="M99" s="12">
        <f t="shared" si="68"/>
        <v>0.08731963287803034</v>
      </c>
      <c r="N99" s="20">
        <f aca="true" t="shared" si="80" ref="N99:N119">$C$5/M99</f>
        <v>0.11452178244917936</v>
      </c>
      <c r="O99" s="13">
        <f aca="true" t="shared" si="81" ref="O99:O118">100*M99/$E$5</f>
        <v>1.0028670366145667</v>
      </c>
      <c r="P99" s="13"/>
      <c r="Q99" s="21">
        <f t="shared" si="71"/>
        <v>7.427589671049227</v>
      </c>
      <c r="R99" s="13">
        <f t="shared" si="30"/>
        <v>0.053853271076496574</v>
      </c>
      <c r="S99" s="13">
        <f aca="true" t="shared" si="82" ref="S99:S118">100*Q99/$E$6</f>
        <v>2.9474562186703284</v>
      </c>
      <c r="T99" s="13"/>
      <c r="U99" s="13"/>
      <c r="V99" s="21">
        <f t="shared" si="72"/>
        <v>0.7308740568129636</v>
      </c>
      <c r="W99" s="13">
        <f t="shared" si="32"/>
        <v>2.7364495720660336</v>
      </c>
      <c r="X99" s="13">
        <f aca="true" t="shared" si="83" ref="X99:X118">100*V99/$E$7</f>
        <v>29.953854787416542</v>
      </c>
      <c r="Z99" s="7">
        <v>0</v>
      </c>
      <c r="AA99" s="13">
        <f aca="true" t="shared" si="84" ref="AA99:AA118">N99</f>
        <v>0.11452178244917936</v>
      </c>
      <c r="AB99" s="13">
        <f aca="true" t="shared" si="85" ref="AB99:AB118">N99+R99</f>
        <v>0.16837505352567594</v>
      </c>
      <c r="AC99" s="13">
        <f aca="true" t="shared" si="86" ref="AC99:AC118">N99+R99+W99</f>
        <v>2.9048246255917096</v>
      </c>
      <c r="AE99" s="14">
        <f aca="true" t="shared" si="87" ref="AE99:AE118">1-EXP(-N99)</f>
        <v>0.10820748721853113</v>
      </c>
      <c r="AF99" s="14">
        <f aca="true" t="shared" si="88" ref="AF99:AF118">EXP(-AA99)-EXP(-AB99)</f>
        <v>0.04675567158447391</v>
      </c>
      <c r="AG99" s="14">
        <f aca="true" t="shared" si="89" ref="AG99:AG118">EXP(-AB99)-EXP(-AC99)</f>
        <v>0.7902784482167672</v>
      </c>
      <c r="AI99" s="13">
        <f aca="true" t="shared" si="90" ref="AI99:AI118">O99*AE99</f>
        <v>0.10851772204635692</v>
      </c>
      <c r="AJ99" s="13">
        <f aca="true" t="shared" si="91" ref="AJ99:AJ118">S99*AF99</f>
        <v>0.13781029496976518</v>
      </c>
      <c r="AK99" s="13">
        <f aca="true" t="shared" si="92" ref="AK99:AK118">X99*AG99</f>
        <v>23.67188587950993</v>
      </c>
      <c r="AL99" s="13"/>
      <c r="AM99" s="13">
        <f aca="true" t="shared" si="93" ref="AM99:AM118">AI99*$H$5</f>
        <v>0.9448638058576297</v>
      </c>
      <c r="AN99" s="13">
        <f aca="true" t="shared" si="94" ref="AN99:AN118">AJ99*$H$6</f>
        <v>0.8682048583095207</v>
      </c>
      <c r="AO99" s="13">
        <f aca="true" t="shared" si="95" ref="AO99:AO118">AK99*$H$7</f>
        <v>0.2887970077300211</v>
      </c>
      <c r="AP99" s="13"/>
      <c r="AQ99" s="13">
        <f aca="true" t="shared" si="96" ref="AQ99:AQ118">AI99+AJ99+AK99</f>
        <v>23.91821389652605</v>
      </c>
      <c r="AR99" s="13">
        <f t="shared" si="41"/>
        <v>0.0418091419504047</v>
      </c>
    </row>
    <row r="100" spans="1:44" ht="12.75">
      <c r="A100" s="35"/>
      <c r="B100" s="35"/>
      <c r="C100" s="35"/>
      <c r="D100" s="35"/>
      <c r="E100" s="35"/>
      <c r="F100" s="35"/>
      <c r="G100" s="35"/>
      <c r="H100" s="35"/>
      <c r="I100" s="35"/>
      <c r="J100" s="35"/>
      <c r="K100" s="35"/>
      <c r="L100" s="46">
        <f t="shared" si="73"/>
        <v>13.005792155374593</v>
      </c>
      <c r="M100" s="12">
        <f t="shared" si="68"/>
        <v>0.0823599349418799</v>
      </c>
      <c r="N100" s="20">
        <f t="shared" si="80"/>
        <v>0.12141826006852532</v>
      </c>
      <c r="O100" s="13">
        <f t="shared" si="81"/>
        <v>0.945904846007579</v>
      </c>
      <c r="P100" s="13"/>
      <c r="Q100" s="21">
        <f t="shared" si="71"/>
        <v>7.005707444247702</v>
      </c>
      <c r="R100" s="13">
        <f aca="true" t="shared" si="97" ref="R100:R119">$C$6/Q100</f>
        <v>0.057096303718539514</v>
      </c>
      <c r="S100" s="13">
        <f t="shared" si="82"/>
        <v>2.7800426366062307</v>
      </c>
      <c r="T100" s="13"/>
      <c r="U100" s="13"/>
      <c r="V100" s="21">
        <f t="shared" si="72"/>
        <v>0.6893608892504695</v>
      </c>
      <c r="W100" s="13">
        <f aca="true" t="shared" si="98" ref="W100:W119">$C$7/V100</f>
        <v>2.9012379889647737</v>
      </c>
      <c r="X100" s="13">
        <f t="shared" si="83"/>
        <v>28.252495461084813</v>
      </c>
      <c r="Z100" s="7">
        <v>0</v>
      </c>
      <c r="AA100" s="13">
        <f t="shared" si="84"/>
        <v>0.12141826006852532</v>
      </c>
      <c r="AB100" s="13">
        <f t="shared" si="85"/>
        <v>0.17851456378706484</v>
      </c>
      <c r="AC100" s="13">
        <f t="shared" si="86"/>
        <v>3.0797525527518386</v>
      </c>
      <c r="AE100" s="14">
        <f t="shared" si="87"/>
        <v>0.11433655554053546</v>
      </c>
      <c r="AF100" s="14">
        <f t="shared" si="88"/>
        <v>0.04915157045159646</v>
      </c>
      <c r="AG100" s="14">
        <f t="shared" si="89"/>
        <v>0.7905412434600766</v>
      </c>
      <c r="AI100" s="13">
        <f t="shared" si="90"/>
        <v>0.1081515019616072</v>
      </c>
      <c r="AJ100" s="13">
        <f t="shared" si="91"/>
        <v>0.13664346151159312</v>
      </c>
      <c r="AK100" s="13">
        <f t="shared" si="92"/>
        <v>22.33476289265616</v>
      </c>
      <c r="AL100" s="13"/>
      <c r="AM100" s="13">
        <f t="shared" si="93"/>
        <v>0.9416751275797139</v>
      </c>
      <c r="AN100" s="13">
        <f t="shared" si="94"/>
        <v>0.8608538075230366</v>
      </c>
      <c r="AO100" s="13">
        <f t="shared" si="95"/>
        <v>0.2724841072904051</v>
      </c>
      <c r="AP100" s="13"/>
      <c r="AQ100" s="13">
        <f t="shared" si="96"/>
        <v>22.57955785612936</v>
      </c>
      <c r="AR100" s="13">
        <f aca="true" t="shared" si="99" ref="AR100:AR119">1/AQ100</f>
        <v>0.044287846837910684</v>
      </c>
    </row>
    <row r="101" spans="1:44" ht="12.75">
      <c r="A101" s="35"/>
      <c r="B101" s="35"/>
      <c r="C101" s="35"/>
      <c r="D101" s="35"/>
      <c r="E101" s="35"/>
      <c r="F101" s="35"/>
      <c r="G101" s="35"/>
      <c r="H101" s="35"/>
      <c r="I101" s="35"/>
      <c r="J101" s="35"/>
      <c r="K101" s="35"/>
      <c r="L101" s="46">
        <f t="shared" si="73"/>
        <v>14.619368788443193</v>
      </c>
      <c r="M101" s="12">
        <f t="shared" si="68"/>
        <v>0.07768194459893724</v>
      </c>
      <c r="N101" s="20">
        <f t="shared" si="80"/>
        <v>0.1287300421176224</v>
      </c>
      <c r="O101" s="13">
        <f t="shared" si="81"/>
        <v>0.8921780705057681</v>
      </c>
      <c r="P101" s="13"/>
      <c r="Q101" s="21">
        <f t="shared" si="71"/>
        <v>6.607787851513694</v>
      </c>
      <c r="R101" s="13">
        <f t="shared" si="97"/>
        <v>0.060534631103262355</v>
      </c>
      <c r="S101" s="13">
        <f t="shared" si="82"/>
        <v>2.6221380363149582</v>
      </c>
      <c r="T101" s="13"/>
      <c r="U101" s="13"/>
      <c r="V101" s="21">
        <f t="shared" si="72"/>
        <v>0.6502056424063362</v>
      </c>
      <c r="W101" s="13">
        <f t="shared" si="98"/>
        <v>3.07594992962262</v>
      </c>
      <c r="X101" s="13">
        <f t="shared" si="83"/>
        <v>26.647772229767877</v>
      </c>
      <c r="Z101" s="7">
        <v>0</v>
      </c>
      <c r="AA101" s="13">
        <f t="shared" si="84"/>
        <v>0.1287300421176224</v>
      </c>
      <c r="AB101" s="13">
        <f t="shared" si="85"/>
        <v>0.18926467322088475</v>
      </c>
      <c r="AC101" s="13">
        <f t="shared" si="86"/>
        <v>3.2652146028435047</v>
      </c>
      <c r="AE101" s="14">
        <f t="shared" si="87"/>
        <v>0.12078871647252443</v>
      </c>
      <c r="AF101" s="14">
        <f t="shared" si="88"/>
        <v>0.051643840762217064</v>
      </c>
      <c r="AG101" s="14">
        <f t="shared" si="89"/>
        <v>0.7893787039729555</v>
      </c>
      <c r="AI101" s="13">
        <f t="shared" si="90"/>
        <v>0.10776504400132514</v>
      </c>
      <c r="AJ101" s="13">
        <f t="shared" si="91"/>
        <v>0.13541727920400223</v>
      </c>
      <c r="AK101" s="13">
        <f t="shared" si="92"/>
        <v>21.03518390650068</v>
      </c>
      <c r="AL101" s="13"/>
      <c r="AM101" s="13">
        <f t="shared" si="93"/>
        <v>0.9383102381195381</v>
      </c>
      <c r="AN101" s="13">
        <f t="shared" si="94"/>
        <v>0.8531288589852141</v>
      </c>
      <c r="AO101" s="13">
        <f t="shared" si="95"/>
        <v>0.2566292436593083</v>
      </c>
      <c r="AP101" s="13"/>
      <c r="AQ101" s="13">
        <f t="shared" si="96"/>
        <v>21.27836622970601</v>
      </c>
      <c r="AR101" s="13">
        <f t="shared" si="99"/>
        <v>0.04699608932399771</v>
      </c>
    </row>
    <row r="102" spans="1:44" ht="12.75">
      <c r="A102" s="35"/>
      <c r="B102" s="35"/>
      <c r="C102" s="35"/>
      <c r="D102" s="35"/>
      <c r="E102" s="35"/>
      <c r="F102" s="35"/>
      <c r="G102" s="35"/>
      <c r="H102" s="35"/>
      <c r="I102" s="35"/>
      <c r="J102" s="35"/>
      <c r="K102" s="35"/>
      <c r="L102" s="46">
        <f t="shared" si="73"/>
        <v>16.4331354229881</v>
      </c>
      <c r="M102" s="12">
        <f t="shared" si="68"/>
        <v>0.07326966104248132</v>
      </c>
      <c r="N102" s="20">
        <f t="shared" si="80"/>
        <v>0.13648213814176183</v>
      </c>
      <c r="O102" s="13">
        <f t="shared" si="81"/>
        <v>0.8415029406509856</v>
      </c>
      <c r="P102" s="13"/>
      <c r="Q102" s="21">
        <f t="shared" si="71"/>
        <v>6.232469830932345</v>
      </c>
      <c r="R102" s="13">
        <f t="shared" si="97"/>
        <v>0.06418001383893776</v>
      </c>
      <c r="S102" s="13">
        <f t="shared" si="82"/>
        <v>2.473202313862042</v>
      </c>
      <c r="T102" s="13"/>
      <c r="U102" s="13"/>
      <c r="V102" s="21">
        <f t="shared" si="72"/>
        <v>0.613274387928657</v>
      </c>
      <c r="W102" s="13">
        <f t="shared" si="98"/>
        <v>3.261182986550325</v>
      </c>
      <c r="X102" s="13">
        <f t="shared" si="83"/>
        <v>25.134196226584304</v>
      </c>
      <c r="Z102" s="7">
        <v>0</v>
      </c>
      <c r="AA102" s="13">
        <f t="shared" si="84"/>
        <v>0.13648213814176183</v>
      </c>
      <c r="AB102" s="13">
        <f t="shared" si="85"/>
        <v>0.2006621519806996</v>
      </c>
      <c r="AC102" s="13">
        <f t="shared" si="86"/>
        <v>3.4618451385310243</v>
      </c>
      <c r="AE102" s="14">
        <f t="shared" si="87"/>
        <v>0.12757809680318966</v>
      </c>
      <c r="AF102" s="14">
        <f t="shared" si="88"/>
        <v>0.05423309486394445</v>
      </c>
      <c r="AG102" s="14">
        <f t="shared" si="89"/>
        <v>0.7868169851104289</v>
      </c>
      <c r="AI102" s="13">
        <f t="shared" si="90"/>
        <v>0.10735734362254021</v>
      </c>
      <c r="AJ102" s="13">
        <f t="shared" si="91"/>
        <v>0.13412941570540704</v>
      </c>
      <c r="AK102" s="13">
        <f t="shared" si="92"/>
        <v>19.77601249817498</v>
      </c>
      <c r="AL102" s="13"/>
      <c r="AM102" s="13">
        <f t="shared" si="93"/>
        <v>0.9347603909214577</v>
      </c>
      <c r="AN102" s="13">
        <f t="shared" si="94"/>
        <v>0.8450153189440643</v>
      </c>
      <c r="AO102" s="13">
        <f t="shared" si="95"/>
        <v>0.2412673524777347</v>
      </c>
      <c r="AP102" s="13"/>
      <c r="AQ102" s="13">
        <f t="shared" si="96"/>
        <v>20.017499257502926</v>
      </c>
      <c r="AR102" s="13">
        <f t="shared" si="99"/>
        <v>0.04995629010078178</v>
      </c>
    </row>
    <row r="103" spans="1:44" ht="12.75">
      <c r="A103" s="35"/>
      <c r="B103" s="35"/>
      <c r="C103" s="35"/>
      <c r="D103" s="35"/>
      <c r="E103" s="35"/>
      <c r="F103" s="35"/>
      <c r="G103" s="35"/>
      <c r="H103" s="35"/>
      <c r="I103" s="35"/>
      <c r="J103" s="35"/>
      <c r="K103" s="35"/>
      <c r="L103" s="46">
        <f t="shared" si="73"/>
        <v>18.471928832094505</v>
      </c>
      <c r="M103" s="12">
        <f t="shared" si="68"/>
        <v>0.06910799230112927</v>
      </c>
      <c r="N103" s="20">
        <f t="shared" si="80"/>
        <v>0.14470106375578493</v>
      </c>
      <c r="O103" s="13">
        <f t="shared" si="81"/>
        <v>0.7937061249699008</v>
      </c>
      <c r="P103" s="13"/>
      <c r="Q103" s="21">
        <f t="shared" si="71"/>
        <v>5.878469628013807</v>
      </c>
      <c r="R103" s="13">
        <f t="shared" si="97"/>
        <v>0.06804492075519158</v>
      </c>
      <c r="S103" s="13">
        <f t="shared" si="82"/>
        <v>2.332726042862622</v>
      </c>
      <c r="T103" s="13"/>
      <c r="U103" s="13"/>
      <c r="V103" s="21">
        <f t="shared" si="72"/>
        <v>0.5784408045081642</v>
      </c>
      <c r="W103" s="13">
        <f t="shared" si="98"/>
        <v>3.4575707391537795</v>
      </c>
      <c r="X103" s="13">
        <f t="shared" si="83"/>
        <v>23.70659034869525</v>
      </c>
      <c r="Z103" s="7">
        <v>0</v>
      </c>
      <c r="AA103" s="13">
        <f t="shared" si="84"/>
        <v>0.14470106375578493</v>
      </c>
      <c r="AB103" s="13">
        <f t="shared" si="85"/>
        <v>0.2127459845109765</v>
      </c>
      <c r="AC103" s="13">
        <f t="shared" si="86"/>
        <v>3.6703167236647563</v>
      </c>
      <c r="AE103" s="14">
        <f t="shared" si="87"/>
        <v>0.13471908171950142</v>
      </c>
      <c r="AF103" s="14">
        <f t="shared" si="88"/>
        <v>0.05691947081271986</v>
      </c>
      <c r="AG103" s="14">
        <f t="shared" si="89"/>
        <v>0.7828930452443373</v>
      </c>
      <c r="AI103" s="13">
        <f t="shared" si="90"/>
        <v>0.10692736031108888</v>
      </c>
      <c r="AJ103" s="13">
        <f t="shared" si="91"/>
        <v>0.1327775319107905</v>
      </c>
      <c r="AK103" s="13">
        <f t="shared" si="92"/>
        <v>18.55972471045004</v>
      </c>
      <c r="AL103" s="13"/>
      <c r="AM103" s="13">
        <f t="shared" si="93"/>
        <v>0.9310165262286509</v>
      </c>
      <c r="AN103" s="13">
        <f t="shared" si="94"/>
        <v>0.8364984510379802</v>
      </c>
      <c r="AO103" s="13">
        <f t="shared" si="95"/>
        <v>0.22642864146749048</v>
      </c>
      <c r="AP103" s="13"/>
      <c r="AQ103" s="13">
        <f t="shared" si="96"/>
        <v>18.79942960267192</v>
      </c>
      <c r="AR103" s="13">
        <f t="shared" si="99"/>
        <v>0.053193103255530276</v>
      </c>
    </row>
    <row r="104" spans="1:44" ht="12.75">
      <c r="A104" s="35"/>
      <c r="B104" s="35"/>
      <c r="C104" s="35"/>
      <c r="D104" s="35"/>
      <c r="E104" s="35"/>
      <c r="F104" s="35"/>
      <c r="G104" s="35"/>
      <c r="H104" s="35"/>
      <c r="I104" s="35"/>
      <c r="J104" s="35"/>
      <c r="K104" s="35"/>
      <c r="L104" s="46">
        <f t="shared" si="73"/>
        <v>20.763667187982094</v>
      </c>
      <c r="M104" s="12">
        <f t="shared" si="68"/>
        <v>0.06518270361758456</v>
      </c>
      <c r="N104" s="20">
        <f t="shared" si="80"/>
        <v>0.15341493133927428</v>
      </c>
      <c r="O104" s="13">
        <f t="shared" si="81"/>
        <v>0.7486241371033026</v>
      </c>
      <c r="P104" s="13"/>
      <c r="Q104" s="21">
        <f t="shared" si="71"/>
        <v>5.544576404682144</v>
      </c>
      <c r="R104" s="13">
        <f t="shared" si="97"/>
        <v>0.07214257155194365</v>
      </c>
      <c r="S104" s="13">
        <f t="shared" si="82"/>
        <v>2.2002287320167238</v>
      </c>
      <c r="T104" s="13"/>
      <c r="U104" s="13"/>
      <c r="V104" s="21">
        <f t="shared" si="72"/>
        <v>0.5455857458031915</v>
      </c>
      <c r="W104" s="13">
        <f t="shared" si="98"/>
        <v>3.665784920857257</v>
      </c>
      <c r="X104" s="13">
        <f t="shared" si="83"/>
        <v>22.36007154931113</v>
      </c>
      <c r="Z104" s="7">
        <v>0</v>
      </c>
      <c r="AA104" s="13">
        <f t="shared" si="84"/>
        <v>0.15341493133927428</v>
      </c>
      <c r="AB104" s="13">
        <f t="shared" si="85"/>
        <v>0.22555750289121793</v>
      </c>
      <c r="AC104" s="13">
        <f t="shared" si="86"/>
        <v>3.891342423748475</v>
      </c>
      <c r="AE104" s="14">
        <f t="shared" si="87"/>
        <v>0.14222626924231863</v>
      </c>
      <c r="AF104" s="14">
        <f t="shared" si="88"/>
        <v>0.059702563028801836</v>
      </c>
      <c r="AG104" s="14">
        <f t="shared" si="89"/>
        <v>0.7776532495949552</v>
      </c>
      <c r="AI104" s="13">
        <f t="shared" si="90"/>
        <v>0.10647401808495276</v>
      </c>
      <c r="AJ104" s="13">
        <f t="shared" si="91"/>
        <v>0.1313592945510092</v>
      </c>
      <c r="AK104" s="13">
        <f t="shared" si="92"/>
        <v>17.388382301497504</v>
      </c>
      <c r="AL104" s="13"/>
      <c r="AM104" s="13">
        <f t="shared" si="93"/>
        <v>0.9270692754656837</v>
      </c>
      <c r="AN104" s="13">
        <f t="shared" si="94"/>
        <v>0.827563555671358</v>
      </c>
      <c r="AO104" s="13">
        <f t="shared" si="95"/>
        <v>0.21213826407826952</v>
      </c>
      <c r="AP104" s="13"/>
      <c r="AQ104" s="13">
        <f t="shared" si="96"/>
        <v>17.626215614133468</v>
      </c>
      <c r="AR104" s="13">
        <f t="shared" si="99"/>
        <v>0.056733675673305416</v>
      </c>
    </row>
    <row r="105" spans="1:44" ht="12.75">
      <c r="A105" s="35"/>
      <c r="B105" s="35"/>
      <c r="C105" s="35"/>
      <c r="D105" s="35"/>
      <c r="E105" s="35"/>
      <c r="F105" s="35"/>
      <c r="G105" s="35"/>
      <c r="H105" s="35"/>
      <c r="I105" s="35"/>
      <c r="J105" s="35"/>
      <c r="K105" s="35"/>
      <c r="L105" s="46">
        <f t="shared" si="73"/>
        <v>23.339732358875647</v>
      </c>
      <c r="M105" s="12">
        <f t="shared" si="68"/>
        <v>0.06148036875943862</v>
      </c>
      <c r="N105" s="20">
        <f t="shared" si="80"/>
        <v>0.16265354619339</v>
      </c>
      <c r="O105" s="13">
        <f t="shared" si="81"/>
        <v>0.7061027766100679</v>
      </c>
      <c r="P105" s="13"/>
      <c r="Q105" s="21">
        <f t="shared" si="71"/>
        <v>5.229648097670798</v>
      </c>
      <c r="R105" s="13">
        <f t="shared" si="97"/>
        <v>0.07648698201665877</v>
      </c>
      <c r="S105" s="13">
        <f t="shared" si="82"/>
        <v>2.075257181615396</v>
      </c>
      <c r="T105" s="13"/>
      <c r="U105" s="13"/>
      <c r="V105" s="21">
        <f t="shared" si="72"/>
        <v>0.5145968329062158</v>
      </c>
      <c r="W105" s="13">
        <f t="shared" si="98"/>
        <v>3.8865377167303627</v>
      </c>
      <c r="X105" s="13">
        <f t="shared" si="83"/>
        <v>21.090034135500648</v>
      </c>
      <c r="Z105" s="7">
        <v>0</v>
      </c>
      <c r="AA105" s="13">
        <f t="shared" si="84"/>
        <v>0.16265354619339</v>
      </c>
      <c r="AB105" s="13">
        <f t="shared" si="85"/>
        <v>0.23914052821004878</v>
      </c>
      <c r="AC105" s="13">
        <f t="shared" si="86"/>
        <v>4.125678244940412</v>
      </c>
      <c r="AE105" s="14">
        <f t="shared" si="87"/>
        <v>0.1501144164899152</v>
      </c>
      <c r="AF105" s="14">
        <f t="shared" si="88"/>
        <v>0.06258134736674215</v>
      </c>
      <c r="AG105" s="14">
        <f t="shared" si="89"/>
        <v>0.7711517006467062</v>
      </c>
      <c r="AI105" s="13">
        <f t="shared" si="90"/>
        <v>0.10599620629272928</v>
      </c>
      <c r="AJ105" s="13">
        <f t="shared" si="91"/>
        <v>0.1298723905579994</v>
      </c>
      <c r="AK105" s="13">
        <f t="shared" si="92"/>
        <v>16.26361569028841</v>
      </c>
      <c r="AL105" s="13"/>
      <c r="AM105" s="13">
        <f t="shared" si="93"/>
        <v>0.9229089681907939</v>
      </c>
      <c r="AN105" s="13">
        <f t="shared" si="94"/>
        <v>0.8181960605153962</v>
      </c>
      <c r="AO105" s="13">
        <f t="shared" si="95"/>
        <v>0.1984161114215186</v>
      </c>
      <c r="AP105" s="13"/>
      <c r="AQ105" s="13">
        <f t="shared" si="96"/>
        <v>16.49948428713914</v>
      </c>
      <c r="AR105" s="13">
        <f t="shared" si="99"/>
        <v>0.060607954927383426</v>
      </c>
    </row>
    <row r="106" spans="1:44" ht="12.75">
      <c r="A106" s="35"/>
      <c r="B106" s="35"/>
      <c r="C106" s="35"/>
      <c r="D106" s="35"/>
      <c r="E106" s="35"/>
      <c r="F106" s="35"/>
      <c r="G106" s="35"/>
      <c r="H106" s="35"/>
      <c r="I106" s="35"/>
      <c r="J106" s="35"/>
      <c r="K106" s="35"/>
      <c r="L106" s="46">
        <f t="shared" si="73"/>
        <v>26.235399635919883</v>
      </c>
      <c r="M106" s="12">
        <f t="shared" si="68"/>
        <v>0.05798832409548682</v>
      </c>
      <c r="N106" s="20">
        <f t="shared" si="80"/>
        <v>0.17244850848825086</v>
      </c>
      <c r="O106" s="13">
        <f t="shared" si="81"/>
        <v>0.6659966015330977</v>
      </c>
      <c r="P106" s="13"/>
      <c r="Q106" s="21">
        <f t="shared" si="71"/>
        <v>4.932607512158478</v>
      </c>
      <c r="R106" s="13">
        <f t="shared" si="97"/>
        <v>0.08109301196457094</v>
      </c>
      <c r="S106" s="13">
        <f t="shared" si="82"/>
        <v>1.9573839333962215</v>
      </c>
      <c r="T106" s="13"/>
      <c r="U106" s="13"/>
      <c r="V106" s="21">
        <f t="shared" si="72"/>
        <v>0.4853680699580306</v>
      </c>
      <c r="W106" s="13">
        <f t="shared" si="98"/>
        <v>4.120584199477602</v>
      </c>
      <c r="X106" s="13">
        <f t="shared" si="83"/>
        <v>19.892134014673385</v>
      </c>
      <c r="Z106" s="7">
        <v>0</v>
      </c>
      <c r="AA106" s="13">
        <f t="shared" si="84"/>
        <v>0.17244850848825086</v>
      </c>
      <c r="AB106" s="13">
        <f t="shared" si="85"/>
        <v>0.2535415204528218</v>
      </c>
      <c r="AC106" s="13">
        <f t="shared" si="86"/>
        <v>4.374125719930423</v>
      </c>
      <c r="AE106" s="14">
        <f t="shared" si="87"/>
        <v>0.15839837696404802</v>
      </c>
      <c r="AF106" s="14">
        <f t="shared" si="88"/>
        <v>0.065554100624299</v>
      </c>
      <c r="AG106" s="14">
        <f t="shared" si="89"/>
        <v>0.7634483697949693</v>
      </c>
      <c r="AI106" s="13">
        <f t="shared" si="90"/>
        <v>0.1054927807464145</v>
      </c>
      <c r="AJ106" s="13">
        <f t="shared" si="91"/>
        <v>0.1283145433302421</v>
      </c>
      <c r="AK106" s="13">
        <f t="shared" si="92"/>
        <v>15.186617285245454</v>
      </c>
      <c r="AL106" s="13"/>
      <c r="AM106" s="13">
        <f t="shared" si="93"/>
        <v>0.9185256419590311</v>
      </c>
      <c r="AN106" s="13">
        <f t="shared" si="94"/>
        <v>0.8083816229805251</v>
      </c>
      <c r="AO106" s="13">
        <f t="shared" si="95"/>
        <v>0.18527673087999452</v>
      </c>
      <c r="AP106" s="13"/>
      <c r="AQ106" s="13">
        <f t="shared" si="96"/>
        <v>15.42042460932211</v>
      </c>
      <c r="AR106" s="13">
        <f t="shared" si="99"/>
        <v>0.0648490573596443</v>
      </c>
    </row>
    <row r="107" spans="1:44" ht="12.75">
      <c r="A107" s="35"/>
      <c r="B107" s="35"/>
      <c r="C107" s="35"/>
      <c r="D107" s="35"/>
      <c r="E107" s="35"/>
      <c r="F107" s="35"/>
      <c r="G107" s="35"/>
      <c r="H107" s="35"/>
      <c r="I107" s="35"/>
      <c r="J107" s="35"/>
      <c r="K107" s="35"/>
      <c r="L107" s="46">
        <f t="shared" si="73"/>
        <v>29.490320774594462</v>
      </c>
      <c r="M107" s="12">
        <f t="shared" si="68"/>
        <v>0.0546946252804799</v>
      </c>
      <c r="N107" s="20">
        <f t="shared" si="80"/>
        <v>0.18283332134956456</v>
      </c>
      <c r="O107" s="13">
        <f t="shared" si="81"/>
        <v>0.6281684309231641</v>
      </c>
      <c r="P107" s="13"/>
      <c r="Q107" s="21">
        <f t="shared" si="71"/>
        <v>4.652438637283975</v>
      </c>
      <c r="R107" s="13">
        <f t="shared" si="97"/>
        <v>0.0859764160658579</v>
      </c>
      <c r="S107" s="13">
        <f t="shared" si="82"/>
        <v>1.8462058084460218</v>
      </c>
      <c r="T107" s="13"/>
      <c r="U107" s="13"/>
      <c r="V107" s="21">
        <f t="shared" si="72"/>
        <v>0.45779948159478495</v>
      </c>
      <c r="W107" s="13">
        <f t="shared" si="98"/>
        <v>4.368724912122712</v>
      </c>
      <c r="X107" s="13">
        <f t="shared" si="83"/>
        <v>18.762273835851843</v>
      </c>
      <c r="Z107" s="7">
        <v>0</v>
      </c>
      <c r="AA107" s="13">
        <f t="shared" si="84"/>
        <v>0.18283332134956456</v>
      </c>
      <c r="AB107" s="13">
        <f t="shared" si="85"/>
        <v>0.26880973741542247</v>
      </c>
      <c r="AC107" s="13">
        <f t="shared" si="86"/>
        <v>4.637534649538134</v>
      </c>
      <c r="AE107" s="14">
        <f t="shared" si="87"/>
        <v>0.16709302802205472</v>
      </c>
      <c r="AF107" s="14">
        <f t="shared" si="88"/>
        <v>0.06861831462712598</v>
      </c>
      <c r="AG107" s="14">
        <f t="shared" si="89"/>
        <v>0.7546071207403254</v>
      </c>
      <c r="AI107" s="13">
        <f t="shared" si="90"/>
        <v>0.1049625652308144</v>
      </c>
      <c r="AJ107" s="13">
        <f t="shared" si="91"/>
        <v>0.1266835310303766</v>
      </c>
      <c r="AK107" s="13">
        <f t="shared" si="92"/>
        <v>14.158145437813701</v>
      </c>
      <c r="AL107" s="13"/>
      <c r="AM107" s="13">
        <f t="shared" si="93"/>
        <v>0.9139090554647011</v>
      </c>
      <c r="AN107" s="13">
        <f t="shared" si="94"/>
        <v>0.7981062454913725</v>
      </c>
      <c r="AO107" s="13">
        <f t="shared" si="95"/>
        <v>0.17272937434132715</v>
      </c>
      <c r="AP107" s="13"/>
      <c r="AQ107" s="13">
        <f t="shared" si="96"/>
        <v>14.389791534074892</v>
      </c>
      <c r="AR107" s="13">
        <f t="shared" si="99"/>
        <v>0.06949371001185176</v>
      </c>
    </row>
    <row r="108" spans="1:44" ht="12.75">
      <c r="A108" s="35"/>
      <c r="B108" s="35"/>
      <c r="C108" s="35"/>
      <c r="D108" s="35"/>
      <c r="E108" s="35"/>
      <c r="F108" s="35"/>
      <c r="G108" s="35"/>
      <c r="H108" s="35"/>
      <c r="I108" s="35"/>
      <c r="J108" s="35"/>
      <c r="K108" s="35"/>
      <c r="L108" s="46">
        <f t="shared" si="73"/>
        <v>33.1490669651461</v>
      </c>
      <c r="M108" s="12">
        <f t="shared" si="68"/>
        <v>0.05158800640015283</v>
      </c>
      <c r="N108" s="20">
        <f t="shared" si="80"/>
        <v>0.193843505454213</v>
      </c>
      <c r="O108" s="13">
        <f t="shared" si="81"/>
        <v>0.5924888756190747</v>
      </c>
      <c r="P108" s="13"/>
      <c r="Q108" s="21">
        <f t="shared" si="71"/>
        <v>4.388183170937306</v>
      </c>
      <c r="R108" s="13">
        <f t="shared" si="97"/>
        <v>0.09115389773361739</v>
      </c>
      <c r="S108" s="13">
        <f t="shared" si="82"/>
        <v>1.7413425281497246</v>
      </c>
      <c r="T108" s="13"/>
      <c r="U108" s="13"/>
      <c r="V108" s="21">
        <f t="shared" si="72"/>
        <v>0.4317967709877908</v>
      </c>
      <c r="W108" s="13">
        <f t="shared" si="98"/>
        <v>4.631808606221724</v>
      </c>
      <c r="X108" s="13">
        <f t="shared" si="83"/>
        <v>17.69658897490946</v>
      </c>
      <c r="Z108" s="7">
        <v>0</v>
      </c>
      <c r="AA108" s="13">
        <f t="shared" si="84"/>
        <v>0.193843505454213</v>
      </c>
      <c r="AB108" s="13">
        <f t="shared" si="85"/>
        <v>0.2849974031878304</v>
      </c>
      <c r="AC108" s="13">
        <f t="shared" si="86"/>
        <v>4.916806009409554</v>
      </c>
      <c r="AE108" s="14">
        <f t="shared" si="87"/>
        <v>0.17621318767536998</v>
      </c>
      <c r="AF108" s="14">
        <f t="shared" si="88"/>
        <v>0.07177060516294453</v>
      </c>
      <c r="AG108" s="14">
        <f t="shared" si="89"/>
        <v>0.7446937256886647</v>
      </c>
      <c r="AI108" s="13">
        <f t="shared" si="90"/>
        <v>0.10440435343503295</v>
      </c>
      <c r="AJ108" s="13">
        <f t="shared" si="91"/>
        <v>0.12497720704127752</v>
      </c>
      <c r="AK108" s="13">
        <f t="shared" si="92"/>
        <v>13.178538775706272</v>
      </c>
      <c r="AL108" s="13"/>
      <c r="AM108" s="13">
        <f t="shared" si="93"/>
        <v>0.909048705358832</v>
      </c>
      <c r="AN108" s="13">
        <f t="shared" si="94"/>
        <v>0.7873564043600483</v>
      </c>
      <c r="AO108" s="13">
        <f t="shared" si="95"/>
        <v>0.1607781730636165</v>
      </c>
      <c r="AP108" s="13"/>
      <c r="AQ108" s="13">
        <f t="shared" si="96"/>
        <v>13.407920336182583</v>
      </c>
      <c r="AR108" s="13">
        <f t="shared" si="99"/>
        <v>0.07458278203677883</v>
      </c>
    </row>
    <row r="109" spans="1:44" ht="12.75">
      <c r="A109" s="35"/>
      <c r="B109" s="35"/>
      <c r="C109" s="35"/>
      <c r="D109" s="35"/>
      <c r="E109" s="35"/>
      <c r="F109" s="35"/>
      <c r="G109" s="35"/>
      <c r="H109" s="35"/>
      <c r="I109" s="35"/>
      <c r="J109" s="35"/>
      <c r="K109" s="35"/>
      <c r="L109" s="46">
        <f t="shared" si="73"/>
        <v>37.26173916719125</v>
      </c>
      <c r="M109" s="12">
        <f t="shared" si="68"/>
        <v>0.0486578414367895</v>
      </c>
      <c r="N109" s="20">
        <f t="shared" si="80"/>
        <v>0.20551672052675857</v>
      </c>
      <c r="O109" s="13">
        <f t="shared" si="81"/>
        <v>0.5588358956792179</v>
      </c>
      <c r="P109" s="13"/>
      <c r="Q109" s="21">
        <f t="shared" si="71"/>
        <v>4.138937241940465</v>
      </c>
      <c r="R109" s="13">
        <f t="shared" si="97"/>
        <v>0.09664316625696584</v>
      </c>
      <c r="S109" s="13">
        <f t="shared" si="82"/>
        <v>1.6424354134684385</v>
      </c>
      <c r="T109" s="13"/>
      <c r="U109" s="13"/>
      <c r="V109" s="21">
        <f t="shared" si="72"/>
        <v>0.4072709973064474</v>
      </c>
      <c r="W109" s="13">
        <f t="shared" si="98"/>
        <v>4.910735144970605</v>
      </c>
      <c r="X109" s="13">
        <f t="shared" si="83"/>
        <v>16.69143431583801</v>
      </c>
      <c r="Z109" s="7">
        <v>0</v>
      </c>
      <c r="AA109" s="13">
        <f t="shared" si="84"/>
        <v>0.20551672052675857</v>
      </c>
      <c r="AB109" s="13">
        <f t="shared" si="85"/>
        <v>0.3021598867837244</v>
      </c>
      <c r="AC109" s="13">
        <f t="shared" si="86"/>
        <v>5.2128950317543294</v>
      </c>
      <c r="AE109" s="14">
        <f t="shared" si="87"/>
        <v>0.18577351984231505</v>
      </c>
      <c r="AF109" s="14">
        <f t="shared" si="88"/>
        <v>0.07500661620379778</v>
      </c>
      <c r="AG109" s="14">
        <f t="shared" si="89"/>
        <v>0.7337739791193608</v>
      </c>
      <c r="AI109" s="13">
        <f t="shared" si="90"/>
        <v>0.10381691135456109</v>
      </c>
      <c r="AJ109" s="13">
        <f t="shared" si="91"/>
        <v>0.12319352269755308</v>
      </c>
      <c r="AK109" s="13">
        <f t="shared" si="92"/>
        <v>12.247740175141901</v>
      </c>
      <c r="AL109" s="13"/>
      <c r="AM109" s="13">
        <f t="shared" si="93"/>
        <v>0.9039338471641635</v>
      </c>
      <c r="AN109" s="13">
        <f t="shared" si="94"/>
        <v>0.7761191929945844</v>
      </c>
      <c r="AO109" s="13">
        <f t="shared" si="95"/>
        <v>0.14942243013673118</v>
      </c>
      <c r="AP109" s="13"/>
      <c r="AQ109" s="13">
        <f t="shared" si="96"/>
        <v>12.474750609194015</v>
      </c>
      <c r="AR109" s="13">
        <f t="shared" si="99"/>
        <v>0.08016192317808662</v>
      </c>
    </row>
    <row r="110" spans="1:44" ht="12.75">
      <c r="A110" s="35"/>
      <c r="B110" s="35"/>
      <c r="C110" s="35"/>
      <c r="D110" s="35"/>
      <c r="E110" s="35"/>
      <c r="F110" s="35"/>
      <c r="G110" s="35"/>
      <c r="H110" s="35"/>
      <c r="I110" s="35"/>
      <c r="J110" s="35"/>
      <c r="K110" s="35"/>
      <c r="L110" s="46">
        <f t="shared" si="73"/>
        <v>41.884654166092766</v>
      </c>
      <c r="M110" s="12">
        <f t="shared" si="68"/>
        <v>0.04589410792351795</v>
      </c>
      <c r="N110" s="20">
        <f t="shared" si="80"/>
        <v>0.21789289415244534</v>
      </c>
      <c r="O110" s="13">
        <f t="shared" si="81"/>
        <v>0.5270943829507058</v>
      </c>
      <c r="P110" s="13"/>
      <c r="Q110" s="21">
        <f t="shared" si="71"/>
        <v>3.9038483184061428</v>
      </c>
      <c r="R110" s="13">
        <f t="shared" si="97"/>
        <v>0.10246299737468063</v>
      </c>
      <c r="S110" s="13">
        <f t="shared" si="82"/>
        <v>1.5491461580976755</v>
      </c>
      <c r="T110" s="13"/>
      <c r="U110" s="13"/>
      <c r="V110" s="21">
        <f t="shared" si="72"/>
        <v>0.3841382715010583</v>
      </c>
      <c r="W110" s="13">
        <f t="shared" si="98"/>
        <v>5.206458581137469</v>
      </c>
      <c r="X110" s="13">
        <f t="shared" si="83"/>
        <v>15.743371782830259</v>
      </c>
      <c r="Z110" s="7">
        <v>0</v>
      </c>
      <c r="AA110" s="13">
        <f t="shared" si="84"/>
        <v>0.21789289415244534</v>
      </c>
      <c r="AB110" s="13">
        <f t="shared" si="85"/>
        <v>0.32035589152712596</v>
      </c>
      <c r="AC110" s="13">
        <f t="shared" si="86"/>
        <v>5.526814472664595</v>
      </c>
      <c r="AE110" s="14">
        <f t="shared" si="87"/>
        <v>0.19578842718397782</v>
      </c>
      <c r="AF110" s="14">
        <f t="shared" si="88"/>
        <v>0.07832092005093616</v>
      </c>
      <c r="AG110" s="14">
        <f t="shared" si="89"/>
        <v>0.7219120097653512</v>
      </c>
      <c r="AI110" s="13">
        <f t="shared" si="90"/>
        <v>0.10319898021542798</v>
      </c>
      <c r="AJ110" s="13">
        <f t="shared" si="91"/>
        <v>0.12133055239558295</v>
      </c>
      <c r="AK110" s="13">
        <f t="shared" si="92"/>
        <v>11.365329164226113</v>
      </c>
      <c r="AL110" s="13"/>
      <c r="AM110" s="13">
        <f t="shared" si="93"/>
        <v>0.8985535207357315</v>
      </c>
      <c r="AN110" s="13">
        <f t="shared" si="94"/>
        <v>0.7643824800921726</v>
      </c>
      <c r="AO110" s="13">
        <f t="shared" si="95"/>
        <v>0.13865701580355858</v>
      </c>
      <c r="AP110" s="13"/>
      <c r="AQ110" s="13">
        <f t="shared" si="96"/>
        <v>11.589858696837124</v>
      </c>
      <c r="AR110" s="13">
        <f t="shared" si="99"/>
        <v>0.08628232890129198</v>
      </c>
    </row>
    <row r="111" spans="1:44" ht="12.75">
      <c r="A111" s="35"/>
      <c r="B111" s="35"/>
      <c r="C111" s="35"/>
      <c r="D111" s="35"/>
      <c r="E111" s="35"/>
      <c r="F111" s="35"/>
      <c r="G111" s="35"/>
      <c r="H111" s="35"/>
      <c r="I111" s="35"/>
      <c r="J111" s="35"/>
      <c r="K111" s="35"/>
      <c r="L111" s="46">
        <f t="shared" si="73"/>
        <v>47.08111574560815</v>
      </c>
      <c r="M111" s="12">
        <f t="shared" si="68"/>
        <v>0.04328735266301794</v>
      </c>
      <c r="N111" s="20">
        <f t="shared" si="80"/>
        <v>0.23101435834729128</v>
      </c>
      <c r="O111" s="13">
        <f t="shared" si="81"/>
        <v>0.49715576734831673</v>
      </c>
      <c r="P111" s="13"/>
      <c r="Q111" s="21">
        <f t="shared" si="71"/>
        <v>3.6821122916996605</v>
      </c>
      <c r="R111" s="13">
        <f t="shared" si="97"/>
        <v>0.10863329749657372</v>
      </c>
      <c r="S111" s="13">
        <f t="shared" si="82"/>
        <v>1.461155671309389</v>
      </c>
      <c r="T111" s="13"/>
      <c r="U111" s="13"/>
      <c r="V111" s="21">
        <f t="shared" si="72"/>
        <v>0.3623194693649863</v>
      </c>
      <c r="W111" s="13">
        <f t="shared" si="98"/>
        <v>5.5199904203471855</v>
      </c>
      <c r="X111" s="13">
        <f t="shared" si="83"/>
        <v>14.849158580532226</v>
      </c>
      <c r="Z111" s="7">
        <v>0</v>
      </c>
      <c r="AA111" s="13">
        <f t="shared" si="84"/>
        <v>0.23101435834729128</v>
      </c>
      <c r="AB111" s="13">
        <f t="shared" si="85"/>
        <v>0.339647655843865</v>
      </c>
      <c r="AC111" s="13">
        <f t="shared" si="86"/>
        <v>5.85963807619105</v>
      </c>
      <c r="AE111" s="14">
        <f t="shared" si="87"/>
        <v>0.20627193066985028</v>
      </c>
      <c r="AF111" s="14">
        <f t="shared" si="88"/>
        <v>0.08170691426675158</v>
      </c>
      <c r="AG111" s="14">
        <f t="shared" si="89"/>
        <v>0.7091688792609815</v>
      </c>
      <c r="AI111" s="13">
        <f t="shared" si="90"/>
        <v>0.10254927997458821</v>
      </c>
      <c r="AJ111" s="13">
        <f t="shared" si="91"/>
        <v>0.1193865211660541</v>
      </c>
      <c r="AK111" s="13">
        <f t="shared" si="92"/>
        <v>10.530561148524626</v>
      </c>
      <c r="AL111" s="13"/>
      <c r="AM111" s="13">
        <f t="shared" si="93"/>
        <v>0.8928965807387396</v>
      </c>
      <c r="AN111" s="13">
        <f t="shared" si="94"/>
        <v>0.7521350833461408</v>
      </c>
      <c r="AO111" s="13">
        <f t="shared" si="95"/>
        <v>0.12847284601200043</v>
      </c>
      <c r="AP111" s="13"/>
      <c r="AQ111" s="13">
        <f t="shared" si="96"/>
        <v>10.752496949665268</v>
      </c>
      <c r="AR111" s="13">
        <f t="shared" si="99"/>
        <v>0.09300165391175774</v>
      </c>
    </row>
    <row r="112" spans="1:44" ht="12.75">
      <c r="A112" s="35"/>
      <c r="B112" s="35"/>
      <c r="C112" s="35"/>
      <c r="D112" s="35"/>
      <c r="E112" s="35"/>
      <c r="F112" s="35"/>
      <c r="G112" s="35"/>
      <c r="H112" s="35"/>
      <c r="I112" s="35"/>
      <c r="J112" s="35"/>
      <c r="K112" s="35"/>
      <c r="L112" s="46">
        <f t="shared" si="73"/>
        <v>52.92228153684506</v>
      </c>
      <c r="M112" s="12">
        <f t="shared" si="68"/>
        <v>0.04082865939338324</v>
      </c>
      <c r="N112" s="20">
        <f t="shared" si="80"/>
        <v>0.24492599435240378</v>
      </c>
      <c r="O112" s="13">
        <f t="shared" si="81"/>
        <v>0.4689176454965342</v>
      </c>
      <c r="P112" s="13"/>
      <c r="Q112" s="21">
        <f t="shared" si="71"/>
        <v>3.4729707260299345</v>
      </c>
      <c r="R112" s="13">
        <f t="shared" si="97"/>
        <v>0.11517517179226357</v>
      </c>
      <c r="S112" s="13">
        <f t="shared" si="82"/>
        <v>1.3781629865198153</v>
      </c>
      <c r="T112" s="13"/>
      <c r="U112" s="13"/>
      <c r="V112" s="21">
        <f t="shared" si="72"/>
        <v>0.3417399608946894</v>
      </c>
      <c r="W112" s="13">
        <f t="shared" si="98"/>
        <v>5.852403080880319</v>
      </c>
      <c r="X112" s="13">
        <f t="shared" si="83"/>
        <v>14.005736102241368</v>
      </c>
      <c r="Z112" s="7">
        <v>0</v>
      </c>
      <c r="AA112" s="13">
        <f t="shared" si="84"/>
        <v>0.24492599435240378</v>
      </c>
      <c r="AB112" s="13">
        <f t="shared" si="85"/>
        <v>0.36010116614466736</v>
      </c>
      <c r="AC112" s="13">
        <f t="shared" si="86"/>
        <v>6.212504247024986</v>
      </c>
      <c r="AE112" s="14">
        <f t="shared" si="87"/>
        <v>0.21723753505847776</v>
      </c>
      <c r="AF112" s="14">
        <f t="shared" si="88"/>
        <v>0.08515671652453072</v>
      </c>
      <c r="AG112" s="14">
        <f t="shared" si="89"/>
        <v>0.6956015362849007</v>
      </c>
      <c r="AI112" s="13">
        <f t="shared" si="90"/>
        <v>0.1018665134530922</v>
      </c>
      <c r="AJ112" s="13">
        <f t="shared" si="91"/>
        <v>0.11735983476766856</v>
      </c>
      <c r="AK112" s="13">
        <f t="shared" si="92"/>
        <v>9.742411549519993</v>
      </c>
      <c r="AL112" s="13"/>
      <c r="AM112" s="13">
        <f t="shared" si="93"/>
        <v>0.8869517326360739</v>
      </c>
      <c r="AN112" s="13">
        <f t="shared" si="94"/>
        <v>0.7393669590363119</v>
      </c>
      <c r="AO112" s="13">
        <f t="shared" si="95"/>
        <v>0.1188574209041439</v>
      </c>
      <c r="AP112" s="13"/>
      <c r="AQ112" s="13">
        <f t="shared" si="96"/>
        <v>9.961637897740754</v>
      </c>
      <c r="AR112" s="13">
        <f t="shared" si="99"/>
        <v>0.10038509834078536</v>
      </c>
    </row>
    <row r="113" spans="1:44" ht="12.75">
      <c r="A113" s="35"/>
      <c r="B113" s="35"/>
      <c r="C113" s="35"/>
      <c r="D113" s="35"/>
      <c r="E113" s="35"/>
      <c r="F113" s="35"/>
      <c r="G113" s="35"/>
      <c r="H113" s="35"/>
      <c r="I113" s="35"/>
      <c r="J113" s="35"/>
      <c r="K113" s="35"/>
      <c r="L113" s="46">
        <f t="shared" si="73"/>
        <v>59.488137413700834</v>
      </c>
      <c r="M113" s="12">
        <f t="shared" si="68"/>
        <v>0.03850961829054209</v>
      </c>
      <c r="N113" s="20">
        <f t="shared" si="80"/>
        <v>0.25967538614777663</v>
      </c>
      <c r="O113" s="13">
        <f t="shared" si="81"/>
        <v>0.4422834304644779</v>
      </c>
      <c r="P113" s="13"/>
      <c r="Q113" s="21">
        <f t="shared" si="71"/>
        <v>3.275708264261897</v>
      </c>
      <c r="R113" s="13">
        <f t="shared" si="97"/>
        <v>0.12211099638023794</v>
      </c>
      <c r="S113" s="13">
        <f t="shared" si="82"/>
        <v>1.299884231849959</v>
      </c>
      <c r="T113" s="13"/>
      <c r="U113" s="13"/>
      <c r="V113" s="21">
        <f t="shared" si="72"/>
        <v>0.3223293550219297</v>
      </c>
      <c r="W113" s="13">
        <f t="shared" si="98"/>
        <v>6.204833561820424</v>
      </c>
      <c r="X113" s="13">
        <f t="shared" si="83"/>
        <v>13.210219468111875</v>
      </c>
      <c r="Z113" s="7">
        <v>0</v>
      </c>
      <c r="AA113" s="13">
        <f t="shared" si="84"/>
        <v>0.25967538614777663</v>
      </c>
      <c r="AB113" s="13">
        <f t="shared" si="85"/>
        <v>0.38178638252801456</v>
      </c>
      <c r="AC113" s="13">
        <f t="shared" si="86"/>
        <v>6.586619944348438</v>
      </c>
      <c r="AE113" s="14">
        <f t="shared" si="87"/>
        <v>0.228698079542053</v>
      </c>
      <c r="AF113" s="14">
        <f t="shared" si="88"/>
        <v>0.08866105881158781</v>
      </c>
      <c r="AG113" s="14">
        <f t="shared" si="89"/>
        <v>0.681262169493293</v>
      </c>
      <c r="AI113" s="13">
        <f t="shared" si="90"/>
        <v>0.10114937116049723</v>
      </c>
      <c r="AJ113" s="13">
        <f t="shared" si="91"/>
        <v>0.11524911232830487</v>
      </c>
      <c r="AK113" s="13">
        <f t="shared" si="92"/>
        <v>8.999622774328431</v>
      </c>
      <c r="AL113" s="13"/>
      <c r="AM113" s="13">
        <f t="shared" si="93"/>
        <v>0.8807075746944495</v>
      </c>
      <c r="AN113" s="13">
        <f t="shared" si="94"/>
        <v>0.7260694076683206</v>
      </c>
      <c r="AO113" s="13">
        <f t="shared" si="95"/>
        <v>0.10979539784680685</v>
      </c>
      <c r="AP113" s="13"/>
      <c r="AQ113" s="13">
        <f t="shared" si="96"/>
        <v>9.216021257817234</v>
      </c>
      <c r="AR113" s="13">
        <f t="shared" si="99"/>
        <v>0.10850669416064745</v>
      </c>
    </row>
    <row r="114" spans="1:44" ht="12.75">
      <c r="A114" s="35"/>
      <c r="B114" s="35"/>
      <c r="C114" s="35"/>
      <c r="D114" s="35"/>
      <c r="E114" s="35"/>
      <c r="F114" s="35"/>
      <c r="G114" s="35"/>
      <c r="H114" s="35"/>
      <c r="I114" s="35"/>
      <c r="J114" s="35"/>
      <c r="K114" s="35"/>
      <c r="L114" s="46">
        <f t="shared" si="73"/>
        <v>66.8685927776484</v>
      </c>
      <c r="M114" s="12">
        <f t="shared" si="68"/>
        <v>0.03632229720291991</v>
      </c>
      <c r="N114" s="20">
        <f t="shared" si="80"/>
        <v>0.27531298321065745</v>
      </c>
      <c r="O114" s="13">
        <f t="shared" si="81"/>
        <v>0.41716202139565767</v>
      </c>
      <c r="P114" s="13"/>
      <c r="Q114" s="21">
        <f t="shared" si="71"/>
        <v>3.0896501810770527</v>
      </c>
      <c r="R114" s="13">
        <f t="shared" si="97"/>
        <v>0.12946449486412728</v>
      </c>
      <c r="S114" s="13">
        <f t="shared" si="82"/>
        <v>1.2260516591575605</v>
      </c>
      <c r="T114" s="13"/>
      <c r="U114" s="13"/>
      <c r="V114" s="21">
        <f t="shared" si="72"/>
        <v>0.3040212588450253</v>
      </c>
      <c r="W114" s="13">
        <f t="shared" si="98"/>
        <v>6.578487332096402</v>
      </c>
      <c r="X114" s="13">
        <f t="shared" si="83"/>
        <v>12.459887657583003</v>
      </c>
      <c r="Z114" s="7">
        <v>0</v>
      </c>
      <c r="AA114" s="13">
        <f t="shared" si="84"/>
        <v>0.27531298321065745</v>
      </c>
      <c r="AB114" s="13">
        <f t="shared" si="85"/>
        <v>0.4047774780747847</v>
      </c>
      <c r="AC114" s="13">
        <f t="shared" si="86"/>
        <v>6.983264810171186</v>
      </c>
      <c r="AE114" s="14">
        <f t="shared" si="87"/>
        <v>0.24066557289749624</v>
      </c>
      <c r="AF114" s="14">
        <f t="shared" si="88"/>
        <v>0.09220918276576395</v>
      </c>
      <c r="AG114" s="14">
        <f t="shared" si="89"/>
        <v>0.6661979734442421</v>
      </c>
      <c r="AI114" s="13">
        <f t="shared" si="90"/>
        <v>0.10039653687026354</v>
      </c>
      <c r="AJ114" s="13">
        <f t="shared" si="91"/>
        <v>0.11305322151952762</v>
      </c>
      <c r="AK114" s="13">
        <f t="shared" si="92"/>
        <v>8.300751906824722</v>
      </c>
      <c r="AL114" s="13"/>
      <c r="AM114" s="13">
        <f t="shared" si="93"/>
        <v>0.8741526465293847</v>
      </c>
      <c r="AN114" s="13">
        <f t="shared" si="94"/>
        <v>0.712235295573024</v>
      </c>
      <c r="AO114" s="13">
        <f t="shared" si="95"/>
        <v>0.1012691732632616</v>
      </c>
      <c r="AP114" s="13"/>
      <c r="AQ114" s="13">
        <f t="shared" si="96"/>
        <v>8.514201665214513</v>
      </c>
      <c r="AR114" s="13">
        <f t="shared" si="99"/>
        <v>0.11745082384947307</v>
      </c>
    </row>
    <row r="115" spans="1:44" ht="12.75">
      <c r="A115" s="35"/>
      <c r="B115" s="35"/>
      <c r="C115" s="35"/>
      <c r="D115" s="35"/>
      <c r="E115" s="35"/>
      <c r="F115" s="35"/>
      <c r="G115" s="35"/>
      <c r="H115" s="35"/>
      <c r="I115" s="35"/>
      <c r="J115" s="35"/>
      <c r="K115" s="35"/>
      <c r="L115" s="46">
        <f t="shared" si="73"/>
        <v>75.16471173012643</v>
      </c>
      <c r="M115" s="12">
        <f t="shared" si="68"/>
        <v>0.03425921451995447</v>
      </c>
      <c r="N115" s="20">
        <f t="shared" si="80"/>
        <v>0.2918922730751881</v>
      </c>
      <c r="O115" s="13">
        <f t="shared" si="81"/>
        <v>0.39346749190254354</v>
      </c>
      <c r="P115" s="13"/>
      <c r="Q115" s="21">
        <f t="shared" si="71"/>
        <v>2.914160075112921</v>
      </c>
      <c r="R115" s="13">
        <f t="shared" si="97"/>
        <v>0.13726081947797614</v>
      </c>
      <c r="S115" s="13">
        <f t="shared" si="82"/>
        <v>1.156412728219413</v>
      </c>
      <c r="T115" s="13"/>
      <c r="U115" s="13"/>
      <c r="V115" s="21">
        <f t="shared" si="72"/>
        <v>0.2867530505356097</v>
      </c>
      <c r="W115" s="13">
        <f t="shared" si="98"/>
        <v>6.974642453722162</v>
      </c>
      <c r="X115" s="13">
        <f t="shared" si="83"/>
        <v>11.752174202279086</v>
      </c>
      <c r="Z115" s="7">
        <v>0</v>
      </c>
      <c r="AA115" s="13">
        <f t="shared" si="84"/>
        <v>0.2918922730751881</v>
      </c>
      <c r="AB115" s="13">
        <f t="shared" si="85"/>
        <v>0.42915309255316425</v>
      </c>
      <c r="AC115" s="13">
        <f t="shared" si="86"/>
        <v>7.403795546275327</v>
      </c>
      <c r="AE115" s="14">
        <f t="shared" si="87"/>
        <v>0.2531510126154024</v>
      </c>
      <c r="AF115" s="14">
        <f t="shared" si="88"/>
        <v>0.09578873830930601</v>
      </c>
      <c r="AG115" s="14">
        <f t="shared" si="89"/>
        <v>0.650451311954962</v>
      </c>
      <c r="AI115" s="13">
        <f t="shared" si="90"/>
        <v>0.09960669400637154</v>
      </c>
      <c r="AJ115" s="13">
        <f t="shared" si="91"/>
        <v>0.11077131620095997</v>
      </c>
      <c r="AK115" s="13">
        <f t="shared" si="92"/>
        <v>7.64421712819569</v>
      </c>
      <c r="AL115" s="13"/>
      <c r="AM115" s="13">
        <f t="shared" si="93"/>
        <v>0.867275484713477</v>
      </c>
      <c r="AN115" s="13">
        <f t="shared" si="94"/>
        <v>0.6978592920660478</v>
      </c>
      <c r="AO115" s="13">
        <f t="shared" si="95"/>
        <v>0.09325944896398741</v>
      </c>
      <c r="AP115" s="13"/>
      <c r="AQ115" s="13">
        <f t="shared" si="96"/>
        <v>7.854595138403021</v>
      </c>
      <c r="AR115" s="13">
        <f t="shared" si="99"/>
        <v>0.12731400949117763</v>
      </c>
    </row>
    <row r="116" spans="1:44" ht="12.75">
      <c r="A116" s="35"/>
      <c r="B116" s="35"/>
      <c r="C116" s="35"/>
      <c r="D116" s="35"/>
      <c r="E116" s="35"/>
      <c r="F116" s="35"/>
      <c r="G116" s="35"/>
      <c r="H116" s="35"/>
      <c r="I116" s="35"/>
      <c r="J116" s="35"/>
      <c r="K116" s="35"/>
      <c r="L116" s="46">
        <f t="shared" si="73"/>
        <v>84.49009699156544</v>
      </c>
      <c r="M116" s="12">
        <f t="shared" si="68"/>
        <v>0.03231331358166155</v>
      </c>
      <c r="N116" s="20">
        <f t="shared" si="80"/>
        <v>0.30946996428355156</v>
      </c>
      <c r="O116" s="13">
        <f t="shared" si="81"/>
        <v>0.37111879616011884</v>
      </c>
      <c r="P116" s="13"/>
      <c r="Q116" s="21">
        <f t="shared" si="71"/>
        <v>2.7486376921874425</v>
      </c>
      <c r="R116" s="13">
        <f t="shared" si="97"/>
        <v>0.14552663711806588</v>
      </c>
      <c r="S116" s="13">
        <f t="shared" si="82"/>
        <v>1.090729242931525</v>
      </c>
      <c r="T116" s="13"/>
      <c r="U116" s="13"/>
      <c r="V116" s="21">
        <f t="shared" si="72"/>
        <v>0.27046566514413795</v>
      </c>
      <c r="W116" s="13">
        <f t="shared" si="98"/>
        <v>7.394653953336923</v>
      </c>
      <c r="X116" s="13">
        <f t="shared" si="83"/>
        <v>11.084658407546637</v>
      </c>
      <c r="Z116" s="7">
        <v>0</v>
      </c>
      <c r="AA116" s="13">
        <f t="shared" si="84"/>
        <v>0.30946996428355156</v>
      </c>
      <c r="AB116" s="13">
        <f t="shared" si="85"/>
        <v>0.45499660140161746</v>
      </c>
      <c r="AC116" s="13">
        <f t="shared" si="86"/>
        <v>7.849650554738541</v>
      </c>
      <c r="AE116" s="14">
        <f t="shared" si="87"/>
        <v>0.26616418764807703</v>
      </c>
      <c r="AF116" s="14">
        <f t="shared" si="88"/>
        <v>0.09938568816619298</v>
      </c>
      <c r="AG116" s="14">
        <f t="shared" si="89"/>
        <v>0.6340602359966994</v>
      </c>
      <c r="AI116" s="13">
        <f t="shared" si="90"/>
        <v>0.09877853290089032</v>
      </c>
      <c r="AJ116" s="13">
        <f t="shared" si="91"/>
        <v>0.10840287641174029</v>
      </c>
      <c r="AK116" s="13">
        <f t="shared" si="92"/>
        <v>7.028341125831819</v>
      </c>
      <c r="AL116" s="13"/>
      <c r="AM116" s="13">
        <f t="shared" si="93"/>
        <v>0.8600646859680521</v>
      </c>
      <c r="AN116" s="13">
        <f t="shared" si="94"/>
        <v>0.6829381213939638</v>
      </c>
      <c r="AO116" s="13">
        <f t="shared" si="95"/>
        <v>0.08574576173514818</v>
      </c>
      <c r="AP116" s="13"/>
      <c r="AQ116" s="13">
        <f t="shared" si="96"/>
        <v>7.235522535144449</v>
      </c>
      <c r="AR116" s="13">
        <f t="shared" si="99"/>
        <v>0.13820701893232873</v>
      </c>
    </row>
    <row r="117" spans="1:44" ht="12.75">
      <c r="A117" s="35"/>
      <c r="B117" s="35"/>
      <c r="C117" s="35"/>
      <c r="D117" s="35"/>
      <c r="E117" s="35"/>
      <c r="F117" s="35"/>
      <c r="G117" s="35"/>
      <c r="H117" s="35"/>
      <c r="I117" s="35"/>
      <c r="J117" s="35"/>
      <c r="K117" s="35"/>
      <c r="L117" s="46">
        <f t="shared" si="73"/>
        <v>94.97244551771432</v>
      </c>
      <c r="M117" s="12">
        <f t="shared" si="68"/>
        <v>0.030477938541720546</v>
      </c>
      <c r="N117" s="20">
        <f t="shared" si="80"/>
        <v>0.32810618035439737</v>
      </c>
      <c r="O117" s="13">
        <f t="shared" si="81"/>
        <v>0.35003949169312676</v>
      </c>
      <c r="P117" s="13"/>
      <c r="Q117" s="21">
        <f t="shared" si="71"/>
        <v>2.5925168721628173</v>
      </c>
      <c r="R117" s="13">
        <f t="shared" si="97"/>
        <v>0.15429022055555552</v>
      </c>
      <c r="S117" s="13">
        <f t="shared" si="82"/>
        <v>1.0287765365725465</v>
      </c>
      <c r="T117" s="13"/>
      <c r="U117" s="13"/>
      <c r="V117" s="21">
        <f t="shared" si="72"/>
        <v>0.25510339257150055</v>
      </c>
      <c r="W117" s="13">
        <f t="shared" si="98"/>
        <v>7.839958456998719</v>
      </c>
      <c r="X117" s="13">
        <f t="shared" si="83"/>
        <v>10.455057072602482</v>
      </c>
      <c r="Z117" s="7">
        <v>0</v>
      </c>
      <c r="AA117" s="13">
        <f t="shared" si="84"/>
        <v>0.32810618035439737</v>
      </c>
      <c r="AB117" s="13">
        <f t="shared" si="85"/>
        <v>0.4823964009099529</v>
      </c>
      <c r="AC117" s="13">
        <f t="shared" si="86"/>
        <v>8.322354857908673</v>
      </c>
      <c r="AE117" s="14">
        <f t="shared" si="87"/>
        <v>0.27971346463478675</v>
      </c>
      <c r="AF117" s="14">
        <f t="shared" si="88"/>
        <v>0.10298422130544416</v>
      </c>
      <c r="AG117" s="14">
        <f t="shared" si="89"/>
        <v>0.6170592911543079</v>
      </c>
      <c r="AI117" s="13">
        <f t="shared" si="90"/>
        <v>0.09791075898048414</v>
      </c>
      <c r="AJ117" s="13">
        <f t="shared" si="91"/>
        <v>0.10594775051623549</v>
      </c>
      <c r="AK117" s="13">
        <f t="shared" si="92"/>
        <v>6.4513901061979215</v>
      </c>
      <c r="AL117" s="13"/>
      <c r="AM117" s="13">
        <f t="shared" si="93"/>
        <v>0.8525089784430755</v>
      </c>
      <c r="AN117" s="13">
        <f t="shared" si="94"/>
        <v>0.6674708282522835</v>
      </c>
      <c r="AO117" s="13">
        <f t="shared" si="95"/>
        <v>0.07870695929561464</v>
      </c>
      <c r="AP117" s="13"/>
      <c r="AQ117" s="13">
        <f t="shared" si="96"/>
        <v>6.655248615694641</v>
      </c>
      <c r="AR117" s="13">
        <f t="shared" si="99"/>
        <v>0.1502573469068856</v>
      </c>
    </row>
    <row r="118" spans="1:44" ht="12.75">
      <c r="A118" s="35"/>
      <c r="B118" s="35"/>
      <c r="C118" s="35"/>
      <c r="D118" s="35"/>
      <c r="E118" s="35"/>
      <c r="F118" s="35"/>
      <c r="G118" s="35"/>
      <c r="H118" s="35"/>
      <c r="I118" s="35"/>
      <c r="J118" s="35"/>
      <c r="K118" s="35"/>
      <c r="L118" s="46">
        <f t="shared" si="73"/>
        <v>106.75529711506485</v>
      </c>
      <c r="M118" s="12">
        <f t="shared" si="68"/>
        <v>0.028746811601521018</v>
      </c>
      <c r="N118" s="20">
        <f t="shared" si="80"/>
        <v>0.3478646654320054</v>
      </c>
      <c r="O118" s="13">
        <f t="shared" si="81"/>
        <v>0.33015747790882066</v>
      </c>
      <c r="P118" s="13"/>
      <c r="Q118" s="21">
        <f t="shared" si="71"/>
        <v>2.4452636124261264</v>
      </c>
      <c r="R118" s="13">
        <f t="shared" si="97"/>
        <v>0.16358154514192869</v>
      </c>
      <c r="S118" s="13">
        <f t="shared" si="82"/>
        <v>0.970342703343701</v>
      </c>
      <c r="T118" s="13"/>
      <c r="U118" s="13"/>
      <c r="V118" s="21">
        <f t="shared" si="72"/>
        <v>0.24061368701571623</v>
      </c>
      <c r="W118" s="13">
        <f t="shared" si="98"/>
        <v>8.312079104084239</v>
      </c>
      <c r="X118" s="13">
        <f t="shared" si="83"/>
        <v>9.861216680971976</v>
      </c>
      <c r="Z118" s="7">
        <v>0</v>
      </c>
      <c r="AA118" s="13">
        <f t="shared" si="84"/>
        <v>0.3478646654320054</v>
      </c>
      <c r="AB118" s="13">
        <f t="shared" si="85"/>
        <v>0.5114462105739341</v>
      </c>
      <c r="AC118" s="13">
        <f t="shared" si="86"/>
        <v>8.823525314658173</v>
      </c>
      <c r="AE118" s="14">
        <f t="shared" si="87"/>
        <v>0.29380555773269224</v>
      </c>
      <c r="AF118" s="14">
        <f t="shared" si="88"/>
        <v>0.10656667883757476</v>
      </c>
      <c r="AG118" s="14">
        <f t="shared" si="89"/>
        <v>0.5994805350119422</v>
      </c>
      <c r="AI118" s="13">
        <f t="shared" si="90"/>
        <v>0.09700210193662007</v>
      </c>
      <c r="AJ118" s="13">
        <f t="shared" si="91"/>
        <v>0.10340619922961226</v>
      </c>
      <c r="AK118" s="13">
        <f t="shared" si="92"/>
        <v>5.911607451777769</v>
      </c>
      <c r="AL118" s="13"/>
      <c r="AM118" s="13">
        <f t="shared" si="93"/>
        <v>0.844597301562151</v>
      </c>
      <c r="AN118" s="13">
        <f t="shared" si="94"/>
        <v>0.6514590551465572</v>
      </c>
      <c r="AO118" s="13">
        <f t="shared" si="95"/>
        <v>0.07212161091168878</v>
      </c>
      <c r="AP118" s="13"/>
      <c r="AQ118" s="13">
        <f t="shared" si="96"/>
        <v>6.112015752944002</v>
      </c>
      <c r="AR118" s="13">
        <f t="shared" si="99"/>
        <v>0.1636121437544276</v>
      </c>
    </row>
    <row r="119" spans="1:44" ht="12.75">
      <c r="A119" s="35"/>
      <c r="B119" s="35"/>
      <c r="C119" s="35"/>
      <c r="D119" s="35"/>
      <c r="E119" s="35"/>
      <c r="F119" s="35"/>
      <c r="G119" s="35"/>
      <c r="H119" s="35"/>
      <c r="I119" s="35"/>
      <c r="J119" s="35"/>
      <c r="K119" s="35"/>
      <c r="L119" s="46">
        <f t="shared" si="73"/>
        <v>120.00000000000058</v>
      </c>
      <c r="M119" s="12">
        <f t="shared" si="68"/>
        <v>0.0271140115373004</v>
      </c>
      <c r="N119" s="20">
        <f t="shared" si="80"/>
        <v>0.3688130023195988</v>
      </c>
      <c r="O119" s="13">
        <f>100*M119/$E$5</f>
        <v>0.311404749480882</v>
      </c>
      <c r="P119" s="13"/>
      <c r="Q119" s="21">
        <f t="shared" si="71"/>
        <v>2.30637424136299</v>
      </c>
      <c r="R119" s="13">
        <f t="shared" si="97"/>
        <v>0.17343239133802216</v>
      </c>
      <c r="S119" s="13">
        <f>100*Q119/$E$6</f>
        <v>0.9152278735567421</v>
      </c>
      <c r="T119" s="13"/>
      <c r="U119" s="13"/>
      <c r="V119" s="21">
        <f t="shared" si="72"/>
        <v>0.22694698724192863</v>
      </c>
      <c r="W119" s="13">
        <f t="shared" si="98"/>
        <v>8.812630757102637</v>
      </c>
      <c r="X119" s="13">
        <f>100*V119/$E$7</f>
        <v>9.301106034505272</v>
      </c>
      <c r="Z119" s="7">
        <v>0</v>
      </c>
      <c r="AA119" s="13">
        <f>N119</f>
        <v>0.3688130023195988</v>
      </c>
      <c r="AB119" s="13">
        <f>N119+R119</f>
        <v>0.5422453936576209</v>
      </c>
      <c r="AC119" s="13">
        <f>N119+R119+W119</f>
        <v>9.354876150760258</v>
      </c>
      <c r="AE119" s="14">
        <f>1-EXP(-N119)</f>
        <v>0.3084452825120856</v>
      </c>
      <c r="AF119" s="14">
        <f>EXP(-AA119)-EXP(-AB119)</f>
        <v>0.11011349639477253</v>
      </c>
      <c r="AG119" s="14">
        <f>EXP(-AB119)-EXP(-AC119)</f>
        <v>0.5813546786983387</v>
      </c>
      <c r="AI119" s="13">
        <f>O119*AE119</f>
        <v>0.09605132592923588</v>
      </c>
      <c r="AJ119" s="13">
        <f>S119*AF119</f>
        <v>0.10077894115528564</v>
      </c>
      <c r="AK119" s="13">
        <f>X119*AG119</f>
        <v>5.4072415102289915</v>
      </c>
      <c r="AL119" s="13"/>
      <c r="AM119" s="13">
        <f>AI119*$H$5</f>
        <v>0.8363188948658569</v>
      </c>
      <c r="AN119" s="13">
        <f>AJ119*$H$6</f>
        <v>0.6349073292782995</v>
      </c>
      <c r="AO119" s="13">
        <f>AK119*$H$7</f>
        <v>0.0659683464247937</v>
      </c>
      <c r="AP119" s="13"/>
      <c r="AQ119" s="13">
        <f>AI119+AJ119+AK119</f>
        <v>5.604071777313513</v>
      </c>
      <c r="AR119" s="13">
        <f t="shared" si="99"/>
        <v>0.178441683071979</v>
      </c>
    </row>
    <row r="120" spans="1:44" ht="12.75">
      <c r="A120" s="35"/>
      <c r="B120" s="35"/>
      <c r="C120" s="35"/>
      <c r="D120" s="35"/>
      <c r="E120" s="35"/>
      <c r="F120" s="35"/>
      <c r="G120" s="35"/>
      <c r="H120" s="35"/>
      <c r="I120" s="35"/>
      <c r="J120" s="35"/>
      <c r="K120" s="35"/>
      <c r="L120" s="31"/>
      <c r="N120" s="20"/>
      <c r="Q120" s="20"/>
      <c r="V120" s="20"/>
      <c r="AI120" s="7"/>
      <c r="AJ120" s="7"/>
      <c r="AK120" s="7"/>
      <c r="AL120" s="7"/>
      <c r="AM120" s="7"/>
      <c r="AN120" s="7"/>
      <c r="AO120" s="7"/>
      <c r="AP120" s="7"/>
      <c r="AQ120" s="7"/>
      <c r="AR120" s="7"/>
    </row>
    <row r="121" spans="1:36" ht="12.75">
      <c r="A121" s="35"/>
      <c r="B121" s="35"/>
      <c r="C121" s="35"/>
      <c r="D121" s="35"/>
      <c r="E121" s="35"/>
      <c r="F121" s="35"/>
      <c r="G121" s="35"/>
      <c r="L121" s="7"/>
      <c r="N121" s="20"/>
      <c r="AI121" s="7"/>
      <c r="AJ121" s="7"/>
    </row>
    <row r="122" spans="1:36" ht="12.75">
      <c r="A122" s="31"/>
      <c r="L122" s="7"/>
      <c r="N122" s="20"/>
      <c r="AI122" s="7"/>
      <c r="AJ122" s="7"/>
    </row>
    <row r="123" spans="1:36" ht="12.75">
      <c r="A123" s="31"/>
      <c r="L123" s="7"/>
      <c r="N123" s="20"/>
      <c r="AI123" s="7"/>
      <c r="AJ123" s="7"/>
    </row>
    <row r="124" spans="1:36" ht="12.75">
      <c r="A124" s="31"/>
      <c r="L124" s="7"/>
      <c r="N124" s="20"/>
      <c r="AI124" s="7"/>
      <c r="AJ124" s="7"/>
    </row>
    <row r="125" spans="1:36" ht="12.75">
      <c r="A125" s="31"/>
      <c r="L125" s="7"/>
      <c r="N125" s="20"/>
      <c r="AI125" s="7"/>
      <c r="AJ125" s="7"/>
    </row>
    <row r="126" spans="12:36" ht="12.75">
      <c r="L126" s="7"/>
      <c r="N126" s="20"/>
      <c r="AI126" s="7"/>
      <c r="AJ126" s="7"/>
    </row>
  </sheetData>
  <sheetProtection formatCells="0"/>
  <dataValidations count="1">
    <dataValidation type="list" allowBlank="1" showInputMessage="1" showErrorMessage="1" sqref="B5:B7">
      <formula1>$A$21:$A$48</formula1>
    </dataValidation>
  </dataValidations>
  <printOptions/>
  <pageMargins left="0.75" right="0.75" top="1" bottom="1" header="0.5" footer="0.5"/>
  <pageSetup horizontalDpi="200" verticalDpi="200" orientation="landscape" r:id="rId1"/>
</worksheet>
</file>

<file path=xl/worksheets/sheet3.xml><?xml version="1.0" encoding="utf-8"?>
<worksheet xmlns="http://schemas.openxmlformats.org/spreadsheetml/2006/main" xmlns:r="http://schemas.openxmlformats.org/officeDocument/2006/relationships">
  <dimension ref="A1:AR125"/>
  <sheetViews>
    <sheetView zoomScalePageLayoutView="0" workbookViewId="0" topLeftCell="A1">
      <selection activeCell="B15" sqref="B15"/>
    </sheetView>
  </sheetViews>
  <sheetFormatPr defaultColWidth="9.140625" defaultRowHeight="12.75"/>
  <cols>
    <col min="1" max="1" width="15.421875" style="7" customWidth="1"/>
    <col min="2" max="2" width="13.57421875" style="7" customWidth="1"/>
    <col min="3" max="3" width="11.421875" style="20" customWidth="1"/>
    <col min="4" max="4" width="11.7109375" style="7" customWidth="1"/>
    <col min="5" max="5" width="12.00390625" style="7" customWidth="1"/>
    <col min="6" max="6" width="11.8515625" style="20" customWidth="1"/>
    <col min="7" max="7" width="10.421875" style="7" customWidth="1"/>
    <col min="8" max="8" width="11.28125" style="7" customWidth="1"/>
    <col min="9" max="10" width="14.00390625" style="7" customWidth="1"/>
    <col min="11" max="11" width="10.8515625" style="7" customWidth="1"/>
    <col min="12" max="12" width="11.00390625" style="20" customWidth="1"/>
    <col min="13" max="17" width="9.8515625" style="20" customWidth="1"/>
    <col min="18" max="18" width="9.8515625" style="7" customWidth="1"/>
    <col min="19" max="19" width="17.00390625" style="7" customWidth="1"/>
    <col min="20" max="32" width="9.140625" style="7" customWidth="1"/>
    <col min="33" max="33" width="9.140625" style="35" customWidth="1"/>
  </cols>
  <sheetData>
    <row r="1" ht="12.75">
      <c r="A1" s="7" t="s">
        <v>119</v>
      </c>
    </row>
    <row r="2" ht="12.75">
      <c r="A2" s="7" t="s">
        <v>120</v>
      </c>
    </row>
    <row r="3" spans="1:32" s="2" customFormat="1" ht="12.75">
      <c r="A3" s="5" t="s">
        <v>7</v>
      </c>
      <c r="B3" s="5" t="s">
        <v>27</v>
      </c>
      <c r="C3" s="36" t="s">
        <v>109</v>
      </c>
      <c r="D3" s="36" t="s">
        <v>108</v>
      </c>
      <c r="E3" s="36" t="s">
        <v>111</v>
      </c>
      <c r="F3" s="7"/>
      <c r="G3" s="7"/>
      <c r="H3" s="20"/>
      <c r="I3" s="4"/>
      <c r="J3" s="4"/>
      <c r="K3" s="4"/>
      <c r="L3" s="4"/>
      <c r="M3" s="19"/>
      <c r="N3" s="19"/>
      <c r="O3" s="19"/>
      <c r="P3" s="19"/>
      <c r="Q3" s="19"/>
      <c r="R3" s="4"/>
      <c r="S3" s="4"/>
      <c r="T3" s="4"/>
      <c r="U3" s="4"/>
      <c r="V3" s="4"/>
      <c r="W3" s="4"/>
      <c r="X3" s="4"/>
      <c r="Y3" s="4"/>
      <c r="Z3" s="4"/>
      <c r="AA3" s="4"/>
      <c r="AB3" s="4"/>
      <c r="AC3" s="4"/>
      <c r="AD3" s="4"/>
      <c r="AE3" s="4"/>
      <c r="AF3" s="4"/>
    </row>
    <row r="4" spans="1:32" s="2" customFormat="1" ht="12.75">
      <c r="A4" s="5"/>
      <c r="B4" s="5"/>
      <c r="C4" s="34" t="s">
        <v>100</v>
      </c>
      <c r="D4" s="34" t="s">
        <v>105</v>
      </c>
      <c r="E4" s="34"/>
      <c r="F4" s="7"/>
      <c r="G4" s="7"/>
      <c r="H4" s="20"/>
      <c r="I4" s="4"/>
      <c r="J4" s="4"/>
      <c r="K4" s="4"/>
      <c r="L4" s="4"/>
      <c r="M4" s="19"/>
      <c r="N4" s="19"/>
      <c r="O4" s="19"/>
      <c r="P4" s="19"/>
      <c r="Q4" s="19"/>
      <c r="R4" s="4"/>
      <c r="S4" s="4"/>
      <c r="T4" s="4"/>
      <c r="U4" s="4"/>
      <c r="V4" s="4"/>
      <c r="W4" s="4"/>
      <c r="X4" s="4"/>
      <c r="Y4" s="4"/>
      <c r="Z4" s="4"/>
      <c r="AA4" s="4"/>
      <c r="AB4" s="4"/>
      <c r="AC4" s="4"/>
      <c r="AD4" s="4"/>
      <c r="AE4" s="4"/>
      <c r="AF4" s="4"/>
    </row>
    <row r="5" spans="1:33" ht="12.75">
      <c r="A5" s="8">
        <v>1</v>
      </c>
      <c r="B5" s="15" t="s">
        <v>32</v>
      </c>
      <c r="C5" s="38" t="str">
        <f>LOOKUP(B5,A$20:A$47,C$20:C$47)</f>
        <v>1.59</v>
      </c>
      <c r="D5" s="39">
        <f>1/C5*100000000</f>
        <v>62893081.76100629</v>
      </c>
      <c r="E5" s="40">
        <f>LOOKUP(B5,A$20:A$47,G$16:G$43)</f>
        <v>1</v>
      </c>
      <c r="L5" s="7"/>
      <c r="AG5"/>
    </row>
    <row r="6" spans="1:12" ht="12.75">
      <c r="A6" s="10" t="s">
        <v>131</v>
      </c>
      <c r="L6" s="7"/>
    </row>
    <row r="7" spans="1:12" ht="12.75">
      <c r="A7" s="27" t="s">
        <v>102</v>
      </c>
      <c r="B7" s="51">
        <v>1</v>
      </c>
      <c r="C7" s="32" t="s">
        <v>104</v>
      </c>
      <c r="L7" s="7"/>
    </row>
    <row r="8" spans="1:12" ht="12.75">
      <c r="A8" s="27" t="s">
        <v>103</v>
      </c>
      <c r="B8" s="51">
        <v>120</v>
      </c>
      <c r="C8" s="32" t="s">
        <v>104</v>
      </c>
      <c r="G8" s="35"/>
      <c r="H8" s="35"/>
      <c r="L8" s="7"/>
    </row>
    <row r="9" spans="1:12" ht="12.75">
      <c r="A9" s="63"/>
      <c r="B9" s="65"/>
      <c r="C9" s="64"/>
      <c r="G9" s="35"/>
      <c r="H9" s="35"/>
      <c r="L9" s="7"/>
    </row>
    <row r="10" spans="1:8" ht="12.75">
      <c r="A10" s="10" t="s">
        <v>132</v>
      </c>
      <c r="D10" s="10"/>
      <c r="F10" s="35"/>
      <c r="G10" s="35"/>
      <c r="H10" s="35"/>
    </row>
    <row r="11" spans="1:12" ht="12.75">
      <c r="A11" s="8" t="s">
        <v>133</v>
      </c>
      <c r="B11" s="66">
        <v>20</v>
      </c>
      <c r="C11" s="25" t="s">
        <v>104</v>
      </c>
      <c r="G11" s="37"/>
      <c r="H11" s="37"/>
      <c r="L11" s="20" t="s">
        <v>114</v>
      </c>
    </row>
    <row r="12" spans="1:8" ht="12.75">
      <c r="A12" s="67" t="s">
        <v>135</v>
      </c>
      <c r="B12" s="68">
        <f>((2*$C$5/100000000)/(2*PI()*B11*1000000000*4*PI()*0.0000001*$E$5))^0.5*1000000</f>
        <v>0.4487492089008585</v>
      </c>
      <c r="C12" s="69" t="s">
        <v>134</v>
      </c>
      <c r="D12" s="10"/>
      <c r="F12" s="37"/>
      <c r="G12" s="37"/>
      <c r="H12" s="37"/>
    </row>
    <row r="13" spans="4:8" ht="12.75">
      <c r="D13" s="10"/>
      <c r="F13" s="44" t="s">
        <v>41</v>
      </c>
      <c r="G13" s="44" t="s">
        <v>110</v>
      </c>
      <c r="H13" s="45"/>
    </row>
    <row r="14" spans="1:27" ht="12.75">
      <c r="A14" s="35"/>
      <c r="B14" s="35"/>
      <c r="C14" s="35"/>
      <c r="D14" s="35"/>
      <c r="E14" s="35"/>
      <c r="F14" s="36" t="s">
        <v>108</v>
      </c>
      <c r="G14" s="36" t="s">
        <v>111</v>
      </c>
      <c r="H14" s="45"/>
      <c r="I14" s="35"/>
      <c r="J14" s="35"/>
      <c r="K14" s="35"/>
      <c r="L14" s="9"/>
      <c r="M14" s="21"/>
      <c r="N14" s="21"/>
      <c r="O14" s="21"/>
      <c r="P14" s="21"/>
      <c r="Q14" s="21"/>
      <c r="R14" s="9"/>
      <c r="S14" s="10"/>
      <c r="U14" s="7" t="s">
        <v>127</v>
      </c>
      <c r="AA14" s="7" t="s">
        <v>128</v>
      </c>
    </row>
    <row r="15" spans="1:27" ht="12.75">
      <c r="A15" s="35"/>
      <c r="B15" s="35"/>
      <c r="C15" s="35"/>
      <c r="D15" s="35"/>
      <c r="E15" s="35"/>
      <c r="F15" s="44" t="s">
        <v>100</v>
      </c>
      <c r="G15" s="44"/>
      <c r="H15" s="47"/>
      <c r="I15" s="35"/>
      <c r="J15" s="35"/>
      <c r="K15" s="35"/>
      <c r="L15" s="7"/>
      <c r="M15" s="20" t="s">
        <v>11</v>
      </c>
      <c r="S15" s="10"/>
      <c r="U15" s="7" t="s">
        <v>129</v>
      </c>
      <c r="AA15" s="7" t="s">
        <v>130</v>
      </c>
    </row>
    <row r="16" spans="1:33" s="2" customFormat="1" ht="38.25">
      <c r="A16" s="41" t="s">
        <v>101</v>
      </c>
      <c r="B16" s="37"/>
      <c r="C16" s="37"/>
      <c r="D16" s="37"/>
      <c r="E16" s="37"/>
      <c r="F16" s="48">
        <f aca="true" t="shared" si="0" ref="F16:F43">1/E20</f>
        <v>100000000</v>
      </c>
      <c r="G16" s="54">
        <v>1</v>
      </c>
      <c r="H16" s="49"/>
      <c r="I16" s="37"/>
      <c r="J16" s="37"/>
      <c r="K16" s="37"/>
      <c r="L16" s="4" t="s">
        <v>1</v>
      </c>
      <c r="M16" s="19" t="s">
        <v>121</v>
      </c>
      <c r="N16" s="19" t="s">
        <v>122</v>
      </c>
      <c r="O16" s="19" t="s">
        <v>123</v>
      </c>
      <c r="P16" s="19" t="s">
        <v>124</v>
      </c>
      <c r="Q16" s="19" t="s">
        <v>125</v>
      </c>
      <c r="R16" s="4"/>
      <c r="S16" s="4" t="s">
        <v>107</v>
      </c>
      <c r="T16" s="4"/>
      <c r="U16" s="4">
        <v>1</v>
      </c>
      <c r="V16" s="4">
        <v>2</v>
      </c>
      <c r="W16" s="4">
        <v>3</v>
      </c>
      <c r="X16" s="4">
        <v>4</v>
      </c>
      <c r="Y16" s="4">
        <v>5</v>
      </c>
      <c r="Z16" s="4"/>
      <c r="AA16" s="4">
        <v>1</v>
      </c>
      <c r="AB16" s="4">
        <v>2</v>
      </c>
      <c r="AC16" s="4">
        <v>3</v>
      </c>
      <c r="AD16" s="4">
        <v>4</v>
      </c>
      <c r="AE16" s="4">
        <v>5</v>
      </c>
      <c r="AF16" s="4"/>
      <c r="AG16" s="37"/>
    </row>
    <row r="17" spans="1:33" s="2" customFormat="1" ht="12.75">
      <c r="A17" s="42"/>
      <c r="B17" s="43"/>
      <c r="C17" s="44" t="s">
        <v>40</v>
      </c>
      <c r="D17" s="44" t="s">
        <v>40</v>
      </c>
      <c r="E17" s="44" t="s">
        <v>40</v>
      </c>
      <c r="F17" s="50">
        <f t="shared" si="0"/>
        <v>100000000</v>
      </c>
      <c r="G17" s="54">
        <v>1</v>
      </c>
      <c r="H17" s="49"/>
      <c r="I17" s="37"/>
      <c r="J17" s="37"/>
      <c r="K17" s="37"/>
      <c r="L17" s="28">
        <v>0</v>
      </c>
      <c r="M17" s="19" t="s">
        <v>10</v>
      </c>
      <c r="N17" s="19"/>
      <c r="O17" s="19"/>
      <c r="P17" s="19"/>
      <c r="Q17" s="19"/>
      <c r="R17" s="4"/>
      <c r="S17" s="4" t="s">
        <v>10</v>
      </c>
      <c r="T17" s="4"/>
      <c r="Z17" s="4"/>
      <c r="AA17" s="4"/>
      <c r="AB17" s="4"/>
      <c r="AC17" s="4"/>
      <c r="AD17" s="4"/>
      <c r="AE17" s="4"/>
      <c r="AF17" s="4"/>
      <c r="AG17" s="37"/>
    </row>
    <row r="18" spans="1:32" ht="12.75">
      <c r="A18" s="42"/>
      <c r="B18" s="43"/>
      <c r="C18" s="36" t="s">
        <v>109</v>
      </c>
      <c r="D18" s="36" t="s">
        <v>109</v>
      </c>
      <c r="E18" s="36" t="s">
        <v>109</v>
      </c>
      <c r="F18" s="50">
        <f t="shared" si="0"/>
        <v>100000000</v>
      </c>
      <c r="G18" s="54">
        <v>1</v>
      </c>
      <c r="H18" s="47"/>
      <c r="I18" s="35"/>
      <c r="J18" s="35"/>
      <c r="K18" s="35"/>
      <c r="L18" s="46">
        <f>B7</f>
        <v>1</v>
      </c>
      <c r="M18" s="21">
        <f aca="true" t="shared" si="1" ref="M18:M49">((2*$C$5/100000000)/(2*PI()*$L18*1000000000*4*PI()*0.0000001*$E$5))^0.5*1000000</f>
        <v>2.006867471903147</v>
      </c>
      <c r="N18" s="21">
        <f>2*M18</f>
        <v>4.013734943806294</v>
      </c>
      <c r="O18" s="21">
        <f>3*M18</f>
        <v>6.02060241570944</v>
      </c>
      <c r="P18" s="21">
        <f>4*M18</f>
        <v>8.027469887612588</v>
      </c>
      <c r="Q18" s="21">
        <f>5*M18</f>
        <v>10.034337359515735</v>
      </c>
      <c r="R18" s="12"/>
      <c r="S18" s="13">
        <f aca="true" t="shared" si="2" ref="S18:S49">100*M18/$C$5</f>
        <v>126.2180799939086</v>
      </c>
      <c r="T18" s="13"/>
      <c r="U18" s="13">
        <f>(1-EXP(-U$16))*$S18</f>
        <v>79.7850432600171</v>
      </c>
      <c r="V18" s="13">
        <f>(1-EXP(-V$16))*$S18</f>
        <v>109.13632038835155</v>
      </c>
      <c r="W18" s="13">
        <f>(1-EXP(-W$16))*$S18</f>
        <v>119.93405181599135</v>
      </c>
      <c r="X18" s="13">
        <f>(1-EXP(-X$16))*$S18</f>
        <v>123.9063152195108</v>
      </c>
      <c r="Y18" s="13">
        <f>(1-EXP(-Y$16))*$S18</f>
        <v>125.36762926058331</v>
      </c>
      <c r="Z18" s="13" t="s">
        <v>126</v>
      </c>
      <c r="AA18" s="62">
        <f>1/U18</f>
        <v>0.012533677480640444</v>
      </c>
      <c r="AB18" s="62">
        <f>1/V18</f>
        <v>0.009162852444003904</v>
      </c>
      <c r="AC18" s="62">
        <f>1/W18</f>
        <v>0.008337915586594611</v>
      </c>
      <c r="AD18" s="62">
        <f>1/X18</f>
        <v>0.008070613658621138</v>
      </c>
      <c r="AE18" s="62">
        <f>1/Y18</f>
        <v>0.007976540721859281</v>
      </c>
      <c r="AF18" s="13"/>
    </row>
    <row r="19" spans="1:32" ht="12.75">
      <c r="A19" s="42" t="s">
        <v>27</v>
      </c>
      <c r="B19" s="43" t="s">
        <v>42</v>
      </c>
      <c r="C19" s="36" t="s">
        <v>113</v>
      </c>
      <c r="D19" s="44" t="s">
        <v>43</v>
      </c>
      <c r="E19" s="44" t="s">
        <v>44</v>
      </c>
      <c r="F19" s="48">
        <f t="shared" si="0"/>
        <v>37735849.056603774</v>
      </c>
      <c r="G19" s="61">
        <v>1</v>
      </c>
      <c r="H19" s="47"/>
      <c r="I19" s="35"/>
      <c r="J19" s="35"/>
      <c r="K19" s="35"/>
      <c r="L19" s="46">
        <f>L18*(B$8/B$7)^0.01</f>
        <v>1.0490394305673834</v>
      </c>
      <c r="M19" s="21">
        <f t="shared" si="1"/>
        <v>1.9593985736718564</v>
      </c>
      <c r="N19" s="21">
        <f aca="true" t="shared" si="3" ref="N19:N82">2*M19</f>
        <v>3.918797147343713</v>
      </c>
      <c r="O19" s="21">
        <f aca="true" t="shared" si="4" ref="O19:O82">3*M19</f>
        <v>5.878195721015569</v>
      </c>
      <c r="P19" s="21">
        <f aca="true" t="shared" si="5" ref="P19:P82">4*M19</f>
        <v>7.837594294687426</v>
      </c>
      <c r="Q19" s="21">
        <f aca="true" t="shared" si="6" ref="Q19:Q82">5*M19</f>
        <v>9.796992868359283</v>
      </c>
      <c r="R19" s="12"/>
      <c r="S19" s="13">
        <f t="shared" si="2"/>
        <v>123.23261469634318</v>
      </c>
      <c r="T19" s="13"/>
      <c r="U19" s="13">
        <f aca="true" t="shared" si="7" ref="U19:Y34">(1-EXP(-U$16))*$S19</f>
        <v>77.89786926775678</v>
      </c>
      <c r="V19" s="13">
        <f t="shared" si="7"/>
        <v>106.55489388242522</v>
      </c>
      <c r="W19" s="13">
        <f t="shared" si="7"/>
        <v>117.0972240833057</v>
      </c>
      <c r="X19" s="13">
        <f t="shared" si="7"/>
        <v>120.97553062625043</v>
      </c>
      <c r="Y19" s="13">
        <f t="shared" si="7"/>
        <v>122.4022798699605</v>
      </c>
      <c r="Z19" s="13"/>
      <c r="AA19" s="62">
        <f aca="true" t="shared" si="8" ref="AA19:AA82">1/U19</f>
        <v>0.012837321603274155</v>
      </c>
      <c r="AB19" s="62">
        <f aca="true" t="shared" si="9" ref="AB19:AB82">1/V19</f>
        <v>0.009384834084705859</v>
      </c>
      <c r="AC19" s="62">
        <f aca="true" t="shared" si="10" ref="AC19:AC82">1/W19</f>
        <v>0.008539912092950868</v>
      </c>
      <c r="AD19" s="62">
        <f aca="true" t="shared" si="11" ref="AD19:AD82">1/X19</f>
        <v>0.008266134439116156</v>
      </c>
      <c r="AE19" s="62">
        <f aca="true" t="shared" si="12" ref="AE19:AE82">1/Y19</f>
        <v>0.008169782466980144</v>
      </c>
      <c r="AF19" s="13"/>
    </row>
    <row r="20" spans="1:32" ht="12.75">
      <c r="A20" s="52" t="s">
        <v>116</v>
      </c>
      <c r="B20" s="15" t="s">
        <v>115</v>
      </c>
      <c r="C20" s="53">
        <v>1</v>
      </c>
      <c r="D20" s="48">
        <f aca="true" t="shared" si="13" ref="D20:D47">C20/1000000</f>
        <v>1E-06</v>
      </c>
      <c r="E20" s="48">
        <f aca="true" t="shared" si="14" ref="E20:E47">D20/100</f>
        <v>1E-08</v>
      </c>
      <c r="F20" s="48">
        <f t="shared" si="0"/>
        <v>33333.333333333336</v>
      </c>
      <c r="G20" s="61">
        <v>1</v>
      </c>
      <c r="H20" s="47"/>
      <c r="I20" s="35"/>
      <c r="J20" s="35"/>
      <c r="K20" s="35"/>
      <c r="L20" s="46">
        <f aca="true" t="shared" si="15" ref="L20:L83">L19*(B$8/B$7)^0.01</f>
        <v>1.10048372688514</v>
      </c>
      <c r="M20" s="21">
        <f t="shared" si="1"/>
        <v>1.9130524682162924</v>
      </c>
      <c r="N20" s="21">
        <f t="shared" si="3"/>
        <v>3.8261049364325848</v>
      </c>
      <c r="O20" s="21">
        <f t="shared" si="4"/>
        <v>5.739157404648877</v>
      </c>
      <c r="P20" s="21">
        <f t="shared" si="5"/>
        <v>7.6522098728651695</v>
      </c>
      <c r="Q20" s="21">
        <f t="shared" si="6"/>
        <v>9.565262341081462</v>
      </c>
      <c r="R20" s="12"/>
      <c r="S20" s="13">
        <f t="shared" si="2"/>
        <v>120.31776529662214</v>
      </c>
      <c r="T20" s="13"/>
      <c r="U20" s="13">
        <f t="shared" si="7"/>
        <v>76.05533303630403</v>
      </c>
      <c r="V20" s="13">
        <f t="shared" si="7"/>
        <v>104.0345264518075</v>
      </c>
      <c r="W20" s="13">
        <f t="shared" si="7"/>
        <v>114.32749648993061</v>
      </c>
      <c r="X20" s="13">
        <f t="shared" si="7"/>
        <v>118.11406855554974</v>
      </c>
      <c r="Y20" s="13">
        <f t="shared" si="7"/>
        <v>119.5070705710051</v>
      </c>
      <c r="Z20" s="13"/>
      <c r="AA20" s="62">
        <f t="shared" si="8"/>
        <v>0.01314832188720629</v>
      </c>
      <c r="AB20" s="62">
        <f t="shared" si="9"/>
        <v>0.009612193510230814</v>
      </c>
      <c r="AC20" s="62">
        <f t="shared" si="10"/>
        <v>0.008746802219080124</v>
      </c>
      <c r="AD20" s="62">
        <f t="shared" si="11"/>
        <v>0.008466391956769266</v>
      </c>
      <c r="AE20" s="62">
        <f t="shared" si="12"/>
        <v>0.008367705736756808</v>
      </c>
      <c r="AF20" s="13"/>
    </row>
    <row r="21" spans="1:32" ht="12.75">
      <c r="A21" s="52" t="s">
        <v>117</v>
      </c>
      <c r="B21" s="15"/>
      <c r="C21" s="54">
        <v>1</v>
      </c>
      <c r="D21" s="50">
        <f t="shared" si="13"/>
        <v>1E-06</v>
      </c>
      <c r="E21" s="50">
        <f t="shared" si="14"/>
        <v>1E-08</v>
      </c>
      <c r="F21" s="48">
        <f t="shared" si="0"/>
        <v>5555555.555555556</v>
      </c>
      <c r="G21" s="61">
        <v>1</v>
      </c>
      <c r="H21" s="47"/>
      <c r="I21" s="35"/>
      <c r="J21" s="35"/>
      <c r="K21" s="35"/>
      <c r="L21" s="46">
        <f t="shared" si="15"/>
        <v>1.154450822200259</v>
      </c>
      <c r="M21" s="21">
        <f t="shared" si="1"/>
        <v>1.8678025978604984</v>
      </c>
      <c r="N21" s="21">
        <f t="shared" si="3"/>
        <v>3.735605195720997</v>
      </c>
      <c r="O21" s="21">
        <f t="shared" si="4"/>
        <v>5.603407793581495</v>
      </c>
      <c r="P21" s="21">
        <f t="shared" si="5"/>
        <v>7.471210391441994</v>
      </c>
      <c r="Q21" s="21">
        <f t="shared" si="6"/>
        <v>9.339012989302493</v>
      </c>
      <c r="R21" s="12"/>
      <c r="S21" s="13">
        <f t="shared" si="2"/>
        <v>117.47186150066027</v>
      </c>
      <c r="T21" s="13"/>
      <c r="U21" s="13">
        <f t="shared" si="7"/>
        <v>74.2563787384283</v>
      </c>
      <c r="V21" s="13">
        <f t="shared" si="7"/>
        <v>101.57377385213627</v>
      </c>
      <c r="W21" s="13">
        <f t="shared" si="7"/>
        <v>111.62328190082665</v>
      </c>
      <c r="X21" s="13">
        <f t="shared" si="7"/>
        <v>115.32028930582678</v>
      </c>
      <c r="Y21" s="13">
        <f t="shared" si="7"/>
        <v>116.6803423239849</v>
      </c>
      <c r="Z21" s="13"/>
      <c r="AA21" s="62">
        <f t="shared" si="8"/>
        <v>0.01346685654470909</v>
      </c>
      <c r="AB21" s="62">
        <f t="shared" si="9"/>
        <v>0.009845061004189205</v>
      </c>
      <c r="AC21" s="62">
        <f t="shared" si="10"/>
        <v>0.00895870451908469</v>
      </c>
      <c r="AD21" s="62">
        <f t="shared" si="11"/>
        <v>0.00867150096500385</v>
      </c>
      <c r="AE21" s="62">
        <f t="shared" si="12"/>
        <v>0.008570423947020244</v>
      </c>
      <c r="AF21" s="13"/>
    </row>
    <row r="22" spans="1:32" ht="12.75">
      <c r="A22" s="52" t="s">
        <v>118</v>
      </c>
      <c r="B22" s="15"/>
      <c r="C22" s="54">
        <v>1</v>
      </c>
      <c r="D22" s="50">
        <f t="shared" si="13"/>
        <v>1E-06</v>
      </c>
      <c r="E22" s="50">
        <f t="shared" si="14"/>
        <v>1E-08</v>
      </c>
      <c r="F22" s="48">
        <f t="shared" si="0"/>
        <v>59772863.12014345</v>
      </c>
      <c r="G22" s="61">
        <v>1</v>
      </c>
      <c r="H22" s="47"/>
      <c r="I22" s="35"/>
      <c r="J22" s="35"/>
      <c r="K22" s="35"/>
      <c r="L22" s="46">
        <f t="shared" si="15"/>
        <v>1.2110644331390072</v>
      </c>
      <c r="M22" s="21">
        <f t="shared" si="1"/>
        <v>1.8236230331033398</v>
      </c>
      <c r="N22" s="21">
        <f t="shared" si="3"/>
        <v>3.6472460662066797</v>
      </c>
      <c r="O22" s="21">
        <f t="shared" si="4"/>
        <v>5.470869099310019</v>
      </c>
      <c r="P22" s="21">
        <f t="shared" si="5"/>
        <v>7.294492132413359</v>
      </c>
      <c r="Q22" s="21">
        <f t="shared" si="6"/>
        <v>9.118115165516699</v>
      </c>
      <c r="R22" s="12"/>
      <c r="S22" s="13">
        <f t="shared" si="2"/>
        <v>114.69327252222261</v>
      </c>
      <c r="T22" s="13"/>
      <c r="U22" s="13">
        <f t="shared" si="7"/>
        <v>72.49997552062342</v>
      </c>
      <c r="V22" s="13">
        <f t="shared" si="7"/>
        <v>99.17122600009361</v>
      </c>
      <c r="W22" s="13">
        <f t="shared" si="7"/>
        <v>108.98303072182466</v>
      </c>
      <c r="X22" s="13">
        <f t="shared" si="7"/>
        <v>112.5925919597384</v>
      </c>
      <c r="Y22" s="13">
        <f t="shared" si="7"/>
        <v>113.92047533081622</v>
      </c>
      <c r="Z22" s="13"/>
      <c r="AA22" s="62">
        <f t="shared" si="8"/>
        <v>0.013793108105471552</v>
      </c>
      <c r="AB22" s="62">
        <f t="shared" si="9"/>
        <v>0.010083570006476032</v>
      </c>
      <c r="AC22" s="62">
        <f t="shared" si="10"/>
        <v>0.00917574041918934</v>
      </c>
      <c r="AD22" s="62">
        <f t="shared" si="11"/>
        <v>0.008881578997289507</v>
      </c>
      <c r="AE22" s="62">
        <f t="shared" si="12"/>
        <v>0.008778053261242789</v>
      </c>
      <c r="AF22" s="13"/>
    </row>
    <row r="23" spans="1:32" ht="12.75">
      <c r="A23" s="55" t="s">
        <v>29</v>
      </c>
      <c r="B23" s="56" t="s">
        <v>45</v>
      </c>
      <c r="C23" s="57" t="s">
        <v>46</v>
      </c>
      <c r="D23" s="48">
        <f t="shared" si="13"/>
        <v>2.65E-06</v>
      </c>
      <c r="E23" s="48">
        <f t="shared" si="14"/>
        <v>2.65E-08</v>
      </c>
      <c r="F23" s="48">
        <f t="shared" si="0"/>
        <v>40983606.55737705</v>
      </c>
      <c r="G23" s="61">
        <v>1</v>
      </c>
      <c r="H23" s="47"/>
      <c r="I23" s="35"/>
      <c r="J23" s="35"/>
      <c r="K23" s="35"/>
      <c r="L23" s="46">
        <f t="shared" si="15"/>
        <v>1.270454343320555</v>
      </c>
      <c r="M23" s="21">
        <f t="shared" si="1"/>
        <v>1.7804884577601423</v>
      </c>
      <c r="N23" s="21">
        <f t="shared" si="3"/>
        <v>3.5609769155202846</v>
      </c>
      <c r="O23" s="21">
        <f t="shared" si="4"/>
        <v>5.3414653732804265</v>
      </c>
      <c r="P23" s="21">
        <f t="shared" si="5"/>
        <v>7.121953831040569</v>
      </c>
      <c r="Q23" s="21">
        <f t="shared" si="6"/>
        <v>8.902442288800712</v>
      </c>
      <c r="R23" s="12"/>
      <c r="S23" s="13">
        <f t="shared" si="2"/>
        <v>111.98040614843661</v>
      </c>
      <c r="T23" s="13"/>
      <c r="U23" s="13">
        <f t="shared" si="7"/>
        <v>70.7851169123986</v>
      </c>
      <c r="V23" s="13">
        <f t="shared" si="7"/>
        <v>96.82550616538703</v>
      </c>
      <c r="W23" s="13">
        <f t="shared" si="7"/>
        <v>106.40523001166322</v>
      </c>
      <c r="X23" s="13">
        <f t="shared" si="7"/>
        <v>109.92941346680806</v>
      </c>
      <c r="Y23" s="13">
        <f t="shared" si="7"/>
        <v>111.22588810687239</v>
      </c>
      <c r="Z23" s="13"/>
      <c r="AA23" s="62">
        <f t="shared" si="8"/>
        <v>0.014127263521194264</v>
      </c>
      <c r="AB23" s="62">
        <f t="shared" si="9"/>
        <v>0.010327857189735796</v>
      </c>
      <c r="AC23" s="62">
        <f t="shared" si="10"/>
        <v>0.009398034287322048</v>
      </c>
      <c r="AD23" s="62">
        <f t="shared" si="11"/>
        <v>0.009096746434492155</v>
      </c>
      <c r="AE23" s="62">
        <f t="shared" si="12"/>
        <v>0.008990712657103184</v>
      </c>
      <c r="AF23" s="13"/>
    </row>
    <row r="24" spans="1:32" ht="12.75">
      <c r="A24" s="58" t="s">
        <v>47</v>
      </c>
      <c r="B24" s="56" t="s">
        <v>48</v>
      </c>
      <c r="C24" s="57" t="s">
        <v>49</v>
      </c>
      <c r="D24" s="48">
        <f t="shared" si="13"/>
        <v>0.003</v>
      </c>
      <c r="E24" s="48">
        <f t="shared" si="14"/>
        <v>3E-05</v>
      </c>
      <c r="F24" s="48">
        <f t="shared" si="0"/>
        <v>6443298.969072164</v>
      </c>
      <c r="G24" s="61">
        <v>1</v>
      </c>
      <c r="H24" s="47"/>
      <c r="I24" s="35"/>
      <c r="J24" s="35"/>
      <c r="K24" s="35"/>
      <c r="L24" s="46">
        <f t="shared" si="15"/>
        <v>1.3327567008788541</v>
      </c>
      <c r="M24" s="21">
        <f t="shared" si="1"/>
        <v>1.7383741544557723</v>
      </c>
      <c r="N24" s="21">
        <f t="shared" si="3"/>
        <v>3.4767483089115445</v>
      </c>
      <c r="O24" s="21">
        <f t="shared" si="4"/>
        <v>5.215122463367317</v>
      </c>
      <c r="P24" s="21">
        <f t="shared" si="5"/>
        <v>6.953496617823089</v>
      </c>
      <c r="Q24" s="21">
        <f t="shared" si="6"/>
        <v>8.691870772278861</v>
      </c>
      <c r="R24" s="12"/>
      <c r="S24" s="13">
        <f t="shared" si="2"/>
        <v>109.33170782740706</v>
      </c>
      <c r="T24" s="13"/>
      <c r="U24" s="13">
        <f t="shared" si="7"/>
        <v>69.11082024954115</v>
      </c>
      <c r="V24" s="13">
        <f t="shared" si="7"/>
        <v>94.53527018184234</v>
      </c>
      <c r="W24" s="13">
        <f t="shared" si="7"/>
        <v>103.88840261502861</v>
      </c>
      <c r="X24" s="13">
        <f t="shared" si="7"/>
        <v>107.32922774775167</v>
      </c>
      <c r="Y24" s="13">
        <f t="shared" si="7"/>
        <v>108.59503657474649</v>
      </c>
      <c r="Z24" s="13"/>
      <c r="AA24" s="62">
        <f t="shared" si="8"/>
        <v>0.014469514272718234</v>
      </c>
      <c r="AB24" s="62">
        <f t="shared" si="9"/>
        <v>0.010578062537679962</v>
      </c>
      <c r="AC24" s="62">
        <f t="shared" si="10"/>
        <v>0.009625713504380507</v>
      </c>
      <c r="AD24" s="62">
        <f t="shared" si="11"/>
        <v>0.009317126573855816</v>
      </c>
      <c r="AE24" s="62">
        <f t="shared" si="12"/>
        <v>0.009208523994664297</v>
      </c>
      <c r="AF24" s="13"/>
    </row>
    <row r="25" spans="1:44" ht="12.75">
      <c r="A25" s="55" t="s">
        <v>34</v>
      </c>
      <c r="B25" s="56" t="s">
        <v>50</v>
      </c>
      <c r="C25" s="57" t="s">
        <v>51</v>
      </c>
      <c r="D25" s="48">
        <f t="shared" si="13"/>
        <v>1.8E-05</v>
      </c>
      <c r="E25" s="48">
        <f t="shared" si="14"/>
        <v>1.8E-07</v>
      </c>
      <c r="F25" s="48">
        <f t="shared" si="0"/>
        <v>18867924.528301887</v>
      </c>
      <c r="G25" s="61">
        <v>1</v>
      </c>
      <c r="H25" s="47"/>
      <c r="I25" s="35"/>
      <c r="J25" s="35"/>
      <c r="K25" s="35"/>
      <c r="L25" s="46">
        <f t="shared" si="15"/>
        <v>1.3981143305748176</v>
      </c>
      <c r="M25" s="21">
        <f t="shared" si="1"/>
        <v>1.6972559904608613</v>
      </c>
      <c r="N25" s="21">
        <f t="shared" si="3"/>
        <v>3.3945119809217226</v>
      </c>
      <c r="O25" s="21">
        <f t="shared" si="4"/>
        <v>5.091767971382584</v>
      </c>
      <c r="P25" s="21">
        <f t="shared" si="5"/>
        <v>6.789023961843445</v>
      </c>
      <c r="Q25" s="21">
        <f t="shared" si="6"/>
        <v>8.486279952304306</v>
      </c>
      <c r="R25" s="12"/>
      <c r="S25" s="13">
        <f t="shared" si="2"/>
        <v>106.74565977741265</v>
      </c>
      <c r="T25" s="13"/>
      <c r="U25" s="13">
        <f t="shared" si="7"/>
        <v>67.47612611102117</v>
      </c>
      <c r="V25" s="13">
        <f t="shared" si="7"/>
        <v>92.29920567715742</v>
      </c>
      <c r="W25" s="13">
        <f t="shared" si="7"/>
        <v>101.43110631610186</v>
      </c>
      <c r="X25" s="13">
        <f t="shared" si="7"/>
        <v>104.79054481998989</v>
      </c>
      <c r="Y25" s="13">
        <f t="shared" si="7"/>
        <v>106.02641317945003</v>
      </c>
      <c r="Z25" s="13"/>
      <c r="AA25" s="62">
        <f t="shared" si="8"/>
        <v>0.014820056479748999</v>
      </c>
      <c r="AB25" s="62">
        <f t="shared" si="9"/>
        <v>0.010834329425301697</v>
      </c>
      <c r="AC25" s="62">
        <f t="shared" si="10"/>
        <v>0.009858908537225066</v>
      </c>
      <c r="AD25" s="62">
        <f t="shared" si="11"/>
        <v>0.009542845699655524</v>
      </c>
      <c r="AE25" s="62">
        <f t="shared" si="12"/>
        <v>0.00943161208620249</v>
      </c>
      <c r="AF25" s="13"/>
      <c r="AP25" s="3"/>
      <c r="AQ25" s="16"/>
      <c r="AR25" s="16"/>
    </row>
    <row r="26" spans="1:44" ht="12.75">
      <c r="A26" s="55" t="s">
        <v>31</v>
      </c>
      <c r="B26" s="56" t="s">
        <v>52</v>
      </c>
      <c r="C26" s="57" t="s">
        <v>53</v>
      </c>
      <c r="D26" s="48">
        <f t="shared" si="13"/>
        <v>1.6730000000000001E-06</v>
      </c>
      <c r="E26" s="48">
        <f t="shared" si="14"/>
        <v>1.673E-08</v>
      </c>
      <c r="F26" s="48">
        <f t="shared" si="0"/>
        <v>10351966.873706004</v>
      </c>
      <c r="G26" s="61">
        <v>4000</v>
      </c>
      <c r="H26" s="47"/>
      <c r="I26" s="35"/>
      <c r="J26" s="35"/>
      <c r="K26" s="35"/>
      <c r="L26" s="46">
        <f t="shared" si="15"/>
        <v>1.466677061214305</v>
      </c>
      <c r="M26" s="21">
        <f t="shared" si="1"/>
        <v>1.6571104038630422</v>
      </c>
      <c r="N26" s="21">
        <f t="shared" si="3"/>
        <v>3.3142208077260844</v>
      </c>
      <c r="O26" s="21">
        <f t="shared" si="4"/>
        <v>4.971331211589127</v>
      </c>
      <c r="P26" s="21">
        <f t="shared" si="5"/>
        <v>6.628441615452169</v>
      </c>
      <c r="Q26" s="21">
        <f t="shared" si="6"/>
        <v>8.285552019315212</v>
      </c>
      <c r="R26" s="12"/>
      <c r="S26" s="13">
        <f t="shared" si="2"/>
        <v>104.22078011717247</v>
      </c>
      <c r="T26" s="13"/>
      <c r="U26" s="13">
        <f t="shared" si="7"/>
        <v>65.8800977692153</v>
      </c>
      <c r="V26" s="13">
        <f t="shared" si="7"/>
        <v>90.1160313208742</v>
      </c>
      <c r="W26" s="13">
        <f t="shared" si="7"/>
        <v>99.03193301212669</v>
      </c>
      <c r="X26" s="13">
        <f t="shared" si="7"/>
        <v>102.31190994384417</v>
      </c>
      <c r="Y26" s="13">
        <f t="shared" si="7"/>
        <v>103.51854602453962</v>
      </c>
      <c r="Z26" s="13"/>
      <c r="AA26" s="62">
        <f t="shared" si="8"/>
        <v>0.01517909101323896</v>
      </c>
      <c r="AB26" s="62">
        <f t="shared" si="9"/>
        <v>0.011096804701033955</v>
      </c>
      <c r="AC26" s="62">
        <f t="shared" si="10"/>
        <v>0.010097753013440096</v>
      </c>
      <c r="AD26" s="62">
        <f t="shared" si="11"/>
        <v>0.009774033155561938</v>
      </c>
      <c r="AE26" s="62">
        <f t="shared" si="12"/>
        <v>0.009660104767728718</v>
      </c>
      <c r="AF26" s="13"/>
      <c r="AP26" s="3"/>
      <c r="AQ26" s="16"/>
      <c r="AR26" s="16"/>
    </row>
    <row r="27" spans="1:44" ht="12.75">
      <c r="A27" s="55" t="s">
        <v>28</v>
      </c>
      <c r="B27" s="56" t="s">
        <v>2</v>
      </c>
      <c r="C27" s="57" t="s">
        <v>54</v>
      </c>
      <c r="D27" s="48">
        <f t="shared" si="13"/>
        <v>2.44E-06</v>
      </c>
      <c r="E27" s="48">
        <f t="shared" si="14"/>
        <v>2.44E-08</v>
      </c>
      <c r="F27" s="48">
        <f t="shared" si="0"/>
        <v>4842615.012106538</v>
      </c>
      <c r="G27" s="61">
        <v>1</v>
      </c>
      <c r="H27" s="47"/>
      <c r="I27" s="35"/>
      <c r="J27" s="35"/>
      <c r="K27" s="35"/>
      <c r="L27" s="46">
        <f t="shared" si="15"/>
        <v>1.5386020691224978</v>
      </c>
      <c r="M27" s="21">
        <f t="shared" si="1"/>
        <v>1.6179143900652846</v>
      </c>
      <c r="N27" s="21">
        <f t="shared" si="3"/>
        <v>3.235828780130569</v>
      </c>
      <c r="O27" s="21">
        <f t="shared" si="4"/>
        <v>4.8537431701958536</v>
      </c>
      <c r="P27" s="21">
        <f t="shared" si="5"/>
        <v>6.471657560261138</v>
      </c>
      <c r="Q27" s="21">
        <f t="shared" si="6"/>
        <v>8.089571950326423</v>
      </c>
      <c r="R27" s="12"/>
      <c r="S27" s="13">
        <f t="shared" si="2"/>
        <v>101.75562201668457</v>
      </c>
      <c r="T27" s="13"/>
      <c r="U27" s="13">
        <f t="shared" si="7"/>
        <v>64.32182065313414</v>
      </c>
      <c r="V27" s="13">
        <f t="shared" si="7"/>
        <v>87.98449609013886</v>
      </c>
      <c r="W27" s="13">
        <f t="shared" si="7"/>
        <v>96.68950790652538</v>
      </c>
      <c r="X27" s="13">
        <f t="shared" si="7"/>
        <v>99.89190278892845</v>
      </c>
      <c r="Y27" s="13">
        <f t="shared" si="7"/>
        <v>101.06999802867718</v>
      </c>
      <c r="Z27" s="13"/>
      <c r="AA27" s="62">
        <f t="shared" si="8"/>
        <v>0.015546823610492345</v>
      </c>
      <c r="AB27" s="62">
        <f t="shared" si="9"/>
        <v>0.011365638770897935</v>
      </c>
      <c r="AC27" s="62">
        <f t="shared" si="10"/>
        <v>0.010342383797906494</v>
      </c>
      <c r="AD27" s="62">
        <f t="shared" si="11"/>
        <v>0.010010821418759032</v>
      </c>
      <c r="AE27" s="62">
        <f t="shared" si="12"/>
        <v>0.00989413297224231</v>
      </c>
      <c r="AF27" s="13"/>
      <c r="AP27" s="1"/>
      <c r="AQ27" s="17"/>
      <c r="AR27" s="17"/>
    </row>
    <row r="28" spans="1:44" ht="12.75">
      <c r="A28" s="55" t="s">
        <v>36</v>
      </c>
      <c r="B28" s="56" t="s">
        <v>55</v>
      </c>
      <c r="C28" s="57" t="s">
        <v>56</v>
      </c>
      <c r="D28" s="48">
        <f t="shared" si="13"/>
        <v>1.552E-05</v>
      </c>
      <c r="E28" s="48">
        <f t="shared" si="14"/>
        <v>1.5520000000000001E-07</v>
      </c>
      <c r="F28" s="48">
        <f t="shared" si="0"/>
        <v>23809523.809523806</v>
      </c>
      <c r="G28" s="61">
        <v>1</v>
      </c>
      <c r="H28" s="47"/>
      <c r="I28" s="35"/>
      <c r="J28" s="35"/>
      <c r="K28" s="35"/>
      <c r="L28" s="46">
        <f t="shared" si="15"/>
        <v>1.6140542384620629</v>
      </c>
      <c r="M28" s="21">
        <f t="shared" si="1"/>
        <v>1.5796454886035862</v>
      </c>
      <c r="N28" s="21">
        <f t="shared" si="3"/>
        <v>3.1592909772071724</v>
      </c>
      <c r="O28" s="21">
        <f t="shared" si="4"/>
        <v>4.738936465810759</v>
      </c>
      <c r="P28" s="21">
        <f t="shared" si="5"/>
        <v>6.318581954414345</v>
      </c>
      <c r="Q28" s="21">
        <f t="shared" si="6"/>
        <v>7.898227443017931</v>
      </c>
      <c r="R28" s="12"/>
      <c r="S28" s="13">
        <f t="shared" si="2"/>
        <v>99.34877286815008</v>
      </c>
      <c r="T28" s="13"/>
      <c r="U28" s="13">
        <f t="shared" si="7"/>
        <v>62.80040182434647</v>
      </c>
      <c r="V28" s="13">
        <f t="shared" si="7"/>
        <v>85.90337855282908</v>
      </c>
      <c r="W28" s="13">
        <f t="shared" si="7"/>
        <v>94.4024887211001</v>
      </c>
      <c r="X28" s="13">
        <f t="shared" si="7"/>
        <v>97.52913662025817</v>
      </c>
      <c r="Y28" s="13">
        <f t="shared" si="7"/>
        <v>98.6793661021403</v>
      </c>
      <c r="Z28" s="13"/>
      <c r="AA28" s="62">
        <f t="shared" si="8"/>
        <v>0.01592346499305869</v>
      </c>
      <c r="AB28" s="62">
        <f t="shared" si="9"/>
        <v>0.011640985684690124</v>
      </c>
      <c r="AC28" s="62">
        <f t="shared" si="10"/>
        <v>0.01059294107122928</v>
      </c>
      <c r="AD28" s="62">
        <f t="shared" si="11"/>
        <v>0.01025334617585742</v>
      </c>
      <c r="AE28" s="62">
        <f t="shared" si="12"/>
        <v>0.0101338308047594</v>
      </c>
      <c r="AF28" s="13"/>
      <c r="AP28" s="1"/>
      <c r="AQ28" s="17"/>
      <c r="AR28" s="17"/>
    </row>
    <row r="29" spans="1:44" ht="12.75">
      <c r="A29" s="55" t="s">
        <v>57</v>
      </c>
      <c r="B29" s="56" t="s">
        <v>58</v>
      </c>
      <c r="C29" s="57" t="s">
        <v>59</v>
      </c>
      <c r="D29" s="48">
        <f t="shared" si="13"/>
        <v>5.3E-06</v>
      </c>
      <c r="E29" s="48">
        <f t="shared" si="14"/>
        <v>5.3E-08</v>
      </c>
      <c r="F29" s="48">
        <f t="shared" si="0"/>
        <v>11485012.059262661</v>
      </c>
      <c r="G29" s="61">
        <v>250</v>
      </c>
      <c r="H29" s="47"/>
      <c r="I29" s="35"/>
      <c r="J29" s="35"/>
      <c r="K29" s="35"/>
      <c r="L29" s="46">
        <f t="shared" si="15"/>
        <v>1.693206539221114</v>
      </c>
      <c r="M29" s="21">
        <f t="shared" si="1"/>
        <v>1.5422817702764704</v>
      </c>
      <c r="N29" s="21">
        <f t="shared" si="3"/>
        <v>3.084563540552941</v>
      </c>
      <c r="O29" s="21">
        <f t="shared" si="4"/>
        <v>4.626845310829411</v>
      </c>
      <c r="P29" s="21">
        <f t="shared" si="5"/>
        <v>6.169127081105882</v>
      </c>
      <c r="Q29" s="21">
        <f t="shared" si="6"/>
        <v>7.711408851382352</v>
      </c>
      <c r="R29" s="12"/>
      <c r="S29" s="13">
        <f t="shared" si="2"/>
        <v>96.99885347650756</v>
      </c>
      <c r="T29" s="13"/>
      <c r="U29" s="13">
        <f t="shared" si="7"/>
        <v>61.31496946529934</v>
      </c>
      <c r="V29" s="13">
        <f t="shared" si="7"/>
        <v>83.87148616763771</v>
      </c>
      <c r="W29" s="13">
        <f t="shared" si="7"/>
        <v>92.16956492686826</v>
      </c>
      <c r="X29" s="13">
        <f t="shared" si="7"/>
        <v>95.2222575036106</v>
      </c>
      <c r="Y29" s="13">
        <f t="shared" si="7"/>
        <v>96.3452803428108</v>
      </c>
      <c r="Z29" s="13"/>
      <c r="AA29" s="62">
        <f t="shared" si="8"/>
        <v>0.016309230987482447</v>
      </c>
      <c r="AB29" s="62">
        <f t="shared" si="9"/>
        <v>0.011923003224257349</v>
      </c>
      <c r="AC29" s="62">
        <f t="shared" si="10"/>
        <v>0.010849568410065165</v>
      </c>
      <c r="AD29" s="62">
        <f t="shared" si="11"/>
        <v>0.010501746400646743</v>
      </c>
      <c r="AE29" s="62">
        <f t="shared" si="12"/>
        <v>0.010379335619159047</v>
      </c>
      <c r="AF29" s="13"/>
      <c r="AP29" s="1"/>
      <c r="AQ29" s="18"/>
      <c r="AR29" s="17"/>
    </row>
    <row r="30" spans="1:44" ht="12.75">
      <c r="A30" s="55" t="s">
        <v>30</v>
      </c>
      <c r="B30" s="56" t="s">
        <v>60</v>
      </c>
      <c r="C30" s="57" t="s">
        <v>61</v>
      </c>
      <c r="D30" s="48">
        <f t="shared" si="13"/>
        <v>9.66E-06</v>
      </c>
      <c r="E30" s="48">
        <f t="shared" si="14"/>
        <v>9.66E-08</v>
      </c>
      <c r="F30" s="48">
        <f t="shared" si="0"/>
        <v>909090.9090909091</v>
      </c>
      <c r="G30" s="61" t="s">
        <v>39</v>
      </c>
      <c r="H30" s="47"/>
      <c r="I30" s="35"/>
      <c r="J30" s="35"/>
      <c r="K30" s="35"/>
      <c r="L30" s="46">
        <f t="shared" si="15"/>
        <v>1.7762404237374874</v>
      </c>
      <c r="M30" s="21">
        <f t="shared" si="1"/>
        <v>1.5058018245789098</v>
      </c>
      <c r="N30" s="21">
        <f t="shared" si="3"/>
        <v>3.0116036491578195</v>
      </c>
      <c r="O30" s="21">
        <f t="shared" si="4"/>
        <v>4.517405473736729</v>
      </c>
      <c r="P30" s="21">
        <f t="shared" si="5"/>
        <v>6.023207298315639</v>
      </c>
      <c r="Q30" s="21">
        <f t="shared" si="6"/>
        <v>7.529009122894549</v>
      </c>
      <c r="R30" s="12"/>
      <c r="S30" s="13">
        <f t="shared" si="2"/>
        <v>94.70451726911381</v>
      </c>
      <c r="T30" s="13"/>
      <c r="U30" s="13">
        <f t="shared" si="7"/>
        <v>59.86467237974101</v>
      </c>
      <c r="V30" s="13">
        <f t="shared" si="7"/>
        <v>81.88765460071161</v>
      </c>
      <c r="W30" s="13">
        <f t="shared" si="7"/>
        <v>89.98945699309088</v>
      </c>
      <c r="X30" s="13">
        <f t="shared" si="7"/>
        <v>92.96994352968082</v>
      </c>
      <c r="Y30" s="13">
        <f t="shared" si="7"/>
        <v>94.06640325118055</v>
      </c>
      <c r="Z30" s="13"/>
      <c r="AA30" s="62">
        <f t="shared" si="8"/>
        <v>0.01670434264897795</v>
      </c>
      <c r="AB30" s="62">
        <f t="shared" si="9"/>
        <v>0.01221185299391039</v>
      </c>
      <c r="AC30" s="62">
        <f t="shared" si="10"/>
        <v>0.011112412869396212</v>
      </c>
      <c r="AD30" s="62">
        <f t="shared" si="11"/>
        <v>0.010756164433731728</v>
      </c>
      <c r="AE30" s="62">
        <f t="shared" si="12"/>
        <v>0.010630788096891011</v>
      </c>
      <c r="AF30" s="13"/>
      <c r="AP30" s="1"/>
      <c r="AQ30" s="17"/>
      <c r="AR30" s="17"/>
    </row>
    <row r="31" spans="1:44" ht="12.75">
      <c r="A31" s="55" t="s">
        <v>35</v>
      </c>
      <c r="B31" s="56" t="s">
        <v>62</v>
      </c>
      <c r="C31" s="57" t="s">
        <v>63</v>
      </c>
      <c r="D31" s="48">
        <f t="shared" si="13"/>
        <v>2.0649999999999997E-05</v>
      </c>
      <c r="E31" s="48">
        <f t="shared" si="14"/>
        <v>2.0649999999999998E-07</v>
      </c>
      <c r="F31" s="48">
        <f t="shared" si="0"/>
        <v>9416195.856873823</v>
      </c>
      <c r="G31" s="61">
        <v>1</v>
      </c>
      <c r="H31" s="47"/>
      <c r="I31" s="35"/>
      <c r="J31" s="35"/>
      <c r="K31" s="35"/>
      <c r="L31" s="46">
        <f t="shared" si="15"/>
        <v>1.8633462426683414</v>
      </c>
      <c r="M31" s="21">
        <f t="shared" si="1"/>
        <v>1.4701847474334804</v>
      </c>
      <c r="N31" s="21">
        <f t="shared" si="3"/>
        <v>2.9403694948669608</v>
      </c>
      <c r="O31" s="21">
        <f t="shared" si="4"/>
        <v>4.410554242300441</v>
      </c>
      <c r="P31" s="21">
        <f t="shared" si="5"/>
        <v>5.8807389897339215</v>
      </c>
      <c r="Q31" s="21">
        <f t="shared" si="6"/>
        <v>7.350923737167402</v>
      </c>
      <c r="R31" s="12"/>
      <c r="S31" s="13">
        <f t="shared" si="2"/>
        <v>92.46444952411825</v>
      </c>
      <c r="T31" s="13"/>
      <c r="U31" s="13">
        <f t="shared" si="7"/>
        <v>58.448679504960594</v>
      </c>
      <c r="V31" s="13">
        <f t="shared" si="7"/>
        <v>79.95074705845423</v>
      </c>
      <c r="W31" s="13">
        <f t="shared" si="7"/>
        <v>87.86091565406407</v>
      </c>
      <c r="X31" s="13">
        <f t="shared" si="7"/>
        <v>90.7709040565889</v>
      </c>
      <c r="Y31" s="13">
        <f t="shared" si="7"/>
        <v>91.84142896392513</v>
      </c>
      <c r="Z31" s="13"/>
      <c r="AA31" s="62">
        <f t="shared" si="8"/>
        <v>0.017109026388100506</v>
      </c>
      <c r="AB31" s="62">
        <f t="shared" si="9"/>
        <v>0.012507700513028002</v>
      </c>
      <c r="AC31" s="62">
        <f t="shared" si="10"/>
        <v>0.011381625066796628</v>
      </c>
      <c r="AD31" s="62">
        <f t="shared" si="11"/>
        <v>0.011016746064097527</v>
      </c>
      <c r="AE31" s="62">
        <f t="shared" si="12"/>
        <v>0.010888332327590365</v>
      </c>
      <c r="AF31" s="13"/>
      <c r="AP31" s="1"/>
      <c r="AQ31" s="17"/>
      <c r="AR31" s="17"/>
    </row>
    <row r="32" spans="1:44" ht="12.75">
      <c r="A32" s="58" t="s">
        <v>64</v>
      </c>
      <c r="B32" s="56" t="s">
        <v>65</v>
      </c>
      <c r="C32" s="57" t="s">
        <v>66</v>
      </c>
      <c r="D32" s="48">
        <f t="shared" si="13"/>
        <v>4.2000000000000004E-06</v>
      </c>
      <c r="E32" s="48">
        <f t="shared" si="14"/>
        <v>4.2000000000000006E-08</v>
      </c>
      <c r="F32" s="48">
        <f t="shared" si="0"/>
        <v>9416195.856873823</v>
      </c>
      <c r="G32" s="61">
        <v>1</v>
      </c>
      <c r="H32" s="47"/>
      <c r="I32" s="35"/>
      <c r="J32" s="35"/>
      <c r="K32" s="35"/>
      <c r="L32" s="46">
        <f t="shared" si="15"/>
        <v>1.9547236813586701</v>
      </c>
      <c r="M32" s="21">
        <f t="shared" si="1"/>
        <v>1.4354101292117132</v>
      </c>
      <c r="N32" s="21">
        <f t="shared" si="3"/>
        <v>2.8708202584234264</v>
      </c>
      <c r="O32" s="21">
        <f t="shared" si="4"/>
        <v>4.306230387635139</v>
      </c>
      <c r="P32" s="21">
        <f t="shared" si="5"/>
        <v>5.741640516846853</v>
      </c>
      <c r="Q32" s="21">
        <f t="shared" si="6"/>
        <v>7.177050646058566</v>
      </c>
      <c r="R32" s="12"/>
      <c r="S32" s="13">
        <f t="shared" si="2"/>
        <v>90.27736661708889</v>
      </c>
      <c r="T32" s="13"/>
      <c r="U32" s="13">
        <f t="shared" si="7"/>
        <v>57.066179435564806</v>
      </c>
      <c r="V32" s="13">
        <f t="shared" si="7"/>
        <v>78.05965363610964</v>
      </c>
      <c r="W32" s="13">
        <f t="shared" si="7"/>
        <v>85.78272119325317</v>
      </c>
      <c r="X32" s="13">
        <f t="shared" si="7"/>
        <v>88.62387897030442</v>
      </c>
      <c r="Y32" s="13">
        <f t="shared" si="7"/>
        <v>89.66908250560593</v>
      </c>
      <c r="Z32" s="13"/>
      <c r="AA32" s="62">
        <f t="shared" si="8"/>
        <v>0.01752351410048628</v>
      </c>
      <c r="AB32" s="62">
        <f t="shared" si="9"/>
        <v>0.012810715310904348</v>
      </c>
      <c r="AC32" s="62">
        <f t="shared" si="10"/>
        <v>0.01165735926874106</v>
      </c>
      <c r="AD32" s="62">
        <f t="shared" si="11"/>
        <v>0.01128364061265107</v>
      </c>
      <c r="AE32" s="62">
        <f t="shared" si="12"/>
        <v>0.01115211589164506</v>
      </c>
      <c r="AF32" s="13"/>
      <c r="AP32" s="1"/>
      <c r="AQ32" s="18"/>
      <c r="AR32" s="17"/>
    </row>
    <row r="33" spans="1:44" ht="12.75">
      <c r="A33" s="55" t="s">
        <v>0</v>
      </c>
      <c r="B33" s="56" t="s">
        <v>21</v>
      </c>
      <c r="C33" s="57" t="s">
        <v>67</v>
      </c>
      <c r="D33" s="48">
        <f t="shared" si="13"/>
        <v>8.707000000000002E-06</v>
      </c>
      <c r="E33" s="48">
        <f t="shared" si="14"/>
        <v>8.707000000000001E-08</v>
      </c>
      <c r="F33" s="48">
        <f t="shared" si="0"/>
        <v>22172949.002217297</v>
      </c>
      <c r="G33" s="61">
        <v>1</v>
      </c>
      <c r="H33" s="47"/>
      <c r="I33" s="35"/>
      <c r="J33" s="35"/>
      <c r="K33" s="35"/>
      <c r="L33" s="46">
        <f t="shared" si="15"/>
        <v>2.0505822176090787</v>
      </c>
      <c r="M33" s="21">
        <f t="shared" si="1"/>
        <v>1.401458043038779</v>
      </c>
      <c r="N33" s="21">
        <f t="shared" si="3"/>
        <v>2.802916086077558</v>
      </c>
      <c r="O33" s="21">
        <f t="shared" si="4"/>
        <v>4.204374129116337</v>
      </c>
      <c r="P33" s="21">
        <f t="shared" si="5"/>
        <v>5.605832172155116</v>
      </c>
      <c r="Q33" s="21">
        <f t="shared" si="6"/>
        <v>7.007290215193896</v>
      </c>
      <c r="R33" s="12"/>
      <c r="S33" s="13">
        <f t="shared" si="2"/>
        <v>88.14201528545779</v>
      </c>
      <c r="T33" s="13"/>
      <c r="U33" s="13">
        <f t="shared" si="7"/>
        <v>55.71637995851885</v>
      </c>
      <c r="V33" s="13">
        <f t="shared" si="7"/>
        <v>76.21329068175451</v>
      </c>
      <c r="W33" s="13">
        <f t="shared" si="7"/>
        <v>83.7536827443594</v>
      </c>
      <c r="X33" s="13">
        <f t="shared" si="7"/>
        <v>86.52763796256406</v>
      </c>
      <c r="Y33" s="13">
        <f t="shared" si="7"/>
        <v>87.54811905807179</v>
      </c>
      <c r="Z33" s="13"/>
      <c r="AA33" s="62">
        <f t="shared" si="8"/>
        <v>0.017948043299735292</v>
      </c>
      <c r="AB33" s="62">
        <f t="shared" si="9"/>
        <v>0.013121071023894265</v>
      </c>
      <c r="AC33" s="62">
        <f t="shared" si="10"/>
        <v>0.011939773479003794</v>
      </c>
      <c r="AD33" s="62">
        <f t="shared" si="11"/>
        <v>0.01155700101778633</v>
      </c>
      <c r="AE33" s="62">
        <f t="shared" si="12"/>
        <v>0.01142228994476383</v>
      </c>
      <c r="AF33" s="13"/>
      <c r="AP33" s="1"/>
      <c r="AQ33" s="17"/>
      <c r="AR33" s="17"/>
    </row>
    <row r="34" spans="1:44" ht="12.75">
      <c r="A34" s="58" t="s">
        <v>68</v>
      </c>
      <c r="B34" s="56" t="s">
        <v>69</v>
      </c>
      <c r="C34" s="57" t="s">
        <v>70</v>
      </c>
      <c r="D34" s="48">
        <f t="shared" si="13"/>
        <v>0.00011</v>
      </c>
      <c r="E34" s="48">
        <f t="shared" si="14"/>
        <v>1.1E-06</v>
      </c>
      <c r="F34" s="48">
        <f t="shared" si="0"/>
        <v>0.05</v>
      </c>
      <c r="G34" s="61">
        <v>1</v>
      </c>
      <c r="H34" s="47"/>
      <c r="I34" s="35"/>
      <c r="J34" s="35"/>
      <c r="K34" s="35"/>
      <c r="L34" s="46">
        <f t="shared" si="15"/>
        <v>2.1511416018922302</v>
      </c>
      <c r="M34" s="21">
        <f t="shared" si="1"/>
        <v>1.3683090333748058</v>
      </c>
      <c r="N34" s="21">
        <f t="shared" si="3"/>
        <v>2.7366180667496116</v>
      </c>
      <c r="O34" s="21">
        <f t="shared" si="4"/>
        <v>4.104927100124417</v>
      </c>
      <c r="P34" s="21">
        <f t="shared" si="5"/>
        <v>5.473236133499223</v>
      </c>
      <c r="Q34" s="21">
        <f t="shared" si="6"/>
        <v>6.841545166874029</v>
      </c>
      <c r="R34" s="12"/>
      <c r="S34" s="13">
        <f t="shared" si="2"/>
        <v>86.05717191036514</v>
      </c>
      <c r="T34" s="13"/>
      <c r="U34" s="13">
        <f t="shared" si="7"/>
        <v>54.39850759918527</v>
      </c>
      <c r="V34" s="13">
        <f t="shared" si="7"/>
        <v>74.41060017533401</v>
      </c>
      <c r="W34" s="13">
        <f t="shared" si="7"/>
        <v>81.77263760891877</v>
      </c>
      <c r="X34" s="13">
        <f t="shared" si="7"/>
        <v>84.48097982586917</v>
      </c>
      <c r="Y34" s="13">
        <f t="shared" si="7"/>
        <v>85.47732324714191</v>
      </c>
      <c r="Z34" s="13"/>
      <c r="AA34" s="62">
        <f t="shared" si="8"/>
        <v>0.018382857253513643</v>
      </c>
      <c r="AB34" s="62">
        <f t="shared" si="9"/>
        <v>0.01343894549491196</v>
      </c>
      <c r="AC34" s="62">
        <f t="shared" si="10"/>
        <v>0.012229029529199534</v>
      </c>
      <c r="AD34" s="62">
        <f t="shared" si="11"/>
        <v>0.011836983923022482</v>
      </c>
      <c r="AE34" s="62">
        <f t="shared" si="12"/>
        <v>0.011699009304592804</v>
      </c>
      <c r="AF34" s="13"/>
      <c r="AP34" s="1"/>
      <c r="AQ34" s="18"/>
      <c r="AR34" s="17"/>
    </row>
    <row r="35" spans="1:44" ht="12.75">
      <c r="A35" s="55" t="s">
        <v>71</v>
      </c>
      <c r="B35" s="56" t="s">
        <v>72</v>
      </c>
      <c r="C35" s="57" t="s">
        <v>73</v>
      </c>
      <c r="D35" s="48">
        <f t="shared" si="13"/>
        <v>1.062E-05</v>
      </c>
      <c r="E35" s="48">
        <f t="shared" si="14"/>
        <v>1.062E-07</v>
      </c>
      <c r="F35" s="48">
        <f t="shared" si="0"/>
        <v>50</v>
      </c>
      <c r="G35" s="61">
        <v>1</v>
      </c>
      <c r="H35" s="47"/>
      <c r="I35" s="35"/>
      <c r="J35" s="35"/>
      <c r="K35" s="35"/>
      <c r="L35" s="46">
        <f t="shared" si="15"/>
        <v>2.256632361118834</v>
      </c>
      <c r="M35" s="21">
        <f t="shared" si="1"/>
        <v>1.3359441048662837</v>
      </c>
      <c r="N35" s="21">
        <f t="shared" si="3"/>
        <v>2.6718882097325674</v>
      </c>
      <c r="O35" s="21">
        <f t="shared" si="4"/>
        <v>4.007832314598851</v>
      </c>
      <c r="P35" s="21">
        <f t="shared" si="5"/>
        <v>5.343776419465135</v>
      </c>
      <c r="Q35" s="21">
        <f t="shared" si="6"/>
        <v>6.679720524331419</v>
      </c>
      <c r="R35" s="12"/>
      <c r="S35" s="13">
        <f t="shared" si="2"/>
        <v>84.02164181548953</v>
      </c>
      <c r="T35" s="13"/>
      <c r="U35" s="13">
        <f aca="true" t="shared" si="16" ref="U35:Y85">(1-EXP(-U$16))*$S35</f>
        <v>53.11180717810015</v>
      </c>
      <c r="V35" s="13">
        <f t="shared" si="16"/>
        <v>72.65054912238503</v>
      </c>
      <c r="W35" s="13">
        <f t="shared" si="16"/>
        <v>79.83845059004157</v>
      </c>
      <c r="X35" s="13">
        <f t="shared" si="16"/>
        <v>82.48273176515845</v>
      </c>
      <c r="Y35" s="13">
        <f t="shared" si="16"/>
        <v>83.45550844616062</v>
      </c>
      <c r="Z35" s="13"/>
      <c r="AA35" s="62">
        <f t="shared" si="8"/>
        <v>0.018828205122953055</v>
      </c>
      <c r="AB35" s="62">
        <f t="shared" si="9"/>
        <v>0.013764520875340237</v>
      </c>
      <c r="AC35" s="62">
        <f t="shared" si="10"/>
        <v>0.012525293171517687</v>
      </c>
      <c r="AD35" s="62">
        <f t="shared" si="11"/>
        <v>0.012123749766765245</v>
      </c>
      <c r="AE35" s="62">
        <f t="shared" si="12"/>
        <v>0.011982432539430597</v>
      </c>
      <c r="AF35" s="13"/>
      <c r="AP35" s="1"/>
      <c r="AQ35" s="18"/>
      <c r="AR35" s="18"/>
    </row>
    <row r="36" spans="1:44" ht="12.75">
      <c r="A36" s="55" t="s">
        <v>33</v>
      </c>
      <c r="B36" s="56" t="s">
        <v>74</v>
      </c>
      <c r="C36" s="57" t="s">
        <v>73</v>
      </c>
      <c r="D36" s="48">
        <f t="shared" si="13"/>
        <v>1.062E-05</v>
      </c>
      <c r="E36" s="48">
        <f t="shared" si="14"/>
        <v>1.062E-07</v>
      </c>
      <c r="F36" s="48">
        <f t="shared" si="0"/>
        <v>62893081.76100629</v>
      </c>
      <c r="G36" s="61">
        <v>1</v>
      </c>
      <c r="H36" s="47"/>
      <c r="I36" s="35"/>
      <c r="J36" s="35"/>
      <c r="K36" s="35"/>
      <c r="L36" s="46">
        <f t="shared" si="15"/>
        <v>2.3672963271080314</v>
      </c>
      <c r="M36" s="21">
        <f t="shared" si="1"/>
        <v>1.304344711461172</v>
      </c>
      <c r="N36" s="21">
        <f t="shared" si="3"/>
        <v>2.608689422922344</v>
      </c>
      <c r="O36" s="21">
        <f t="shared" si="4"/>
        <v>3.9130341343835155</v>
      </c>
      <c r="P36" s="21">
        <f t="shared" si="5"/>
        <v>5.217378845844688</v>
      </c>
      <c r="Q36" s="21">
        <f t="shared" si="6"/>
        <v>6.52172355730586</v>
      </c>
      <c r="R36" s="12"/>
      <c r="S36" s="13">
        <f t="shared" si="2"/>
        <v>82.03425858246365</v>
      </c>
      <c r="T36" s="13"/>
      <c r="U36" s="13">
        <f t="shared" si="16"/>
        <v>51.855541378233326</v>
      </c>
      <c r="V36" s="13">
        <f t="shared" si="16"/>
        <v>70.9321289621004</v>
      </c>
      <c r="W36" s="13">
        <f t="shared" si="16"/>
        <v>77.9500133419115</v>
      </c>
      <c r="X36" s="13">
        <f t="shared" si="16"/>
        <v>80.5317487257622</v>
      </c>
      <c r="Y36" s="13">
        <f t="shared" si="16"/>
        <v>81.48151609602574</v>
      </c>
      <c r="Z36" s="13"/>
      <c r="AA36" s="62">
        <f t="shared" si="8"/>
        <v>0.019284342105427444</v>
      </c>
      <c r="AB36" s="62">
        <f t="shared" si="9"/>
        <v>0.014097983729408542</v>
      </c>
      <c r="AC36" s="62">
        <f t="shared" si="10"/>
        <v>0.012828734173703194</v>
      </c>
      <c r="AD36" s="62">
        <f t="shared" si="11"/>
        <v>0.012417462874242774</v>
      </c>
      <c r="AE36" s="62">
        <f t="shared" si="12"/>
        <v>0.012272722059092552</v>
      </c>
      <c r="AF36" s="13"/>
      <c r="AP36" s="1"/>
      <c r="AQ36" s="17"/>
      <c r="AR36" s="17"/>
    </row>
    <row r="37" spans="1:44" ht="12.75">
      <c r="A37" s="55" t="s">
        <v>75</v>
      </c>
      <c r="B37" s="56" t="s">
        <v>76</v>
      </c>
      <c r="C37" s="57" t="s">
        <v>77</v>
      </c>
      <c r="D37" s="48">
        <f t="shared" si="13"/>
        <v>4.51E-06</v>
      </c>
      <c r="E37" s="48">
        <f t="shared" si="14"/>
        <v>4.51E-08</v>
      </c>
      <c r="F37" s="48">
        <f t="shared" si="0"/>
        <v>6443298.969072164</v>
      </c>
      <c r="G37" s="61">
        <v>1</v>
      </c>
      <c r="H37" s="47"/>
      <c r="I37" s="35"/>
      <c r="J37" s="35"/>
      <c r="K37" s="35"/>
      <c r="L37" s="46">
        <f t="shared" si="15"/>
        <v>2.4833871909736676</v>
      </c>
      <c r="M37" s="21">
        <f t="shared" si="1"/>
        <v>1.273492745781467</v>
      </c>
      <c r="N37" s="21">
        <f t="shared" si="3"/>
        <v>2.546985491562934</v>
      </c>
      <c r="O37" s="21">
        <f t="shared" si="4"/>
        <v>3.8204782373444015</v>
      </c>
      <c r="P37" s="21">
        <f t="shared" si="5"/>
        <v>5.093970983125868</v>
      </c>
      <c r="Q37" s="21">
        <f t="shared" si="6"/>
        <v>6.367463728907335</v>
      </c>
      <c r="R37" s="12"/>
      <c r="S37" s="13">
        <f t="shared" si="2"/>
        <v>80.0938833824822</v>
      </c>
      <c r="T37" s="13"/>
      <c r="U37" s="13">
        <f t="shared" si="16"/>
        <v>50.62899032248398</v>
      </c>
      <c r="V37" s="13">
        <f t="shared" si="16"/>
        <v>69.25435498939375</v>
      </c>
      <c r="W37" s="13">
        <f t="shared" si="16"/>
        <v>76.10624373467084</v>
      </c>
      <c r="X37" s="13">
        <f t="shared" si="16"/>
        <v>78.62691273725227</v>
      </c>
      <c r="Y37" s="13">
        <f t="shared" si="16"/>
        <v>79.55421504130011</v>
      </c>
      <c r="Z37" s="13"/>
      <c r="AA37" s="62">
        <f t="shared" si="8"/>
        <v>0.01975152958078856</v>
      </c>
      <c r="AB37" s="62">
        <f t="shared" si="9"/>
        <v>0.01443952514109978</v>
      </c>
      <c r="AC37" s="62">
        <f t="shared" si="10"/>
        <v>0.013139526416338448</v>
      </c>
      <c r="AD37" s="62">
        <f t="shared" si="11"/>
        <v>0.012718291551668858</v>
      </c>
      <c r="AE37" s="62">
        <f t="shared" si="12"/>
        <v>0.012570044207976357</v>
      </c>
      <c r="AF37" s="13"/>
      <c r="AP37" s="1"/>
      <c r="AQ37" s="18"/>
      <c r="AR37" s="18"/>
    </row>
    <row r="38" spans="1:44" ht="12.75">
      <c r="A38" s="59" t="s">
        <v>78</v>
      </c>
      <c r="B38" s="56" t="s">
        <v>79</v>
      </c>
      <c r="C38" s="60">
        <v>2000000000</v>
      </c>
      <c r="D38" s="48">
        <f t="shared" si="13"/>
        <v>2000</v>
      </c>
      <c r="E38" s="48">
        <f t="shared" si="14"/>
        <v>20</v>
      </c>
      <c r="F38" s="48">
        <f t="shared" si="0"/>
        <v>396825.3968253968</v>
      </c>
      <c r="G38" s="61">
        <v>1</v>
      </c>
      <c r="H38" s="47"/>
      <c r="I38" s="35"/>
      <c r="J38" s="35"/>
      <c r="K38" s="35"/>
      <c r="L38" s="46">
        <f t="shared" si="15"/>
        <v>2.60517108469735</v>
      </c>
      <c r="M38" s="21">
        <f t="shared" si="1"/>
        <v>1.2433705287471455</v>
      </c>
      <c r="N38" s="21">
        <f t="shared" si="3"/>
        <v>2.486741057494291</v>
      </c>
      <c r="O38" s="21">
        <f t="shared" si="4"/>
        <v>3.7301115862414367</v>
      </c>
      <c r="P38" s="21">
        <f t="shared" si="5"/>
        <v>4.973482114988582</v>
      </c>
      <c r="Q38" s="21">
        <f t="shared" si="6"/>
        <v>6.216852643735727</v>
      </c>
      <c r="R38" s="12"/>
      <c r="S38" s="13">
        <f t="shared" si="2"/>
        <v>78.19940432371983</v>
      </c>
      <c r="T38" s="13"/>
      <c r="U38" s="13">
        <f t="shared" si="16"/>
        <v>49.43145116117011</v>
      </c>
      <c r="V38" s="13">
        <f t="shared" si="16"/>
        <v>67.61626579063481</v>
      </c>
      <c r="W38" s="13">
        <f t="shared" si="16"/>
        <v>74.30608523432856</v>
      </c>
      <c r="X38" s="13">
        <f t="shared" si="16"/>
        <v>76.76713227281246</v>
      </c>
      <c r="Y38" s="13">
        <f t="shared" si="16"/>
        <v>77.67250088202655</v>
      </c>
      <c r="Z38" s="13"/>
      <c r="AA38" s="62">
        <f t="shared" si="8"/>
        <v>0.020230035261144225</v>
      </c>
      <c r="AB38" s="62">
        <f t="shared" si="9"/>
        <v>0.014789340823646977</v>
      </c>
      <c r="AC38" s="62">
        <f t="shared" si="10"/>
        <v>0.013457847992481932</v>
      </c>
      <c r="AD38" s="62">
        <f t="shared" si="11"/>
        <v>0.013026408182687266</v>
      </c>
      <c r="AE38" s="62">
        <f t="shared" si="12"/>
        <v>0.01287456936038222</v>
      </c>
      <c r="AF38" s="13"/>
      <c r="AP38" s="1"/>
      <c r="AQ38" s="18"/>
      <c r="AR38" s="18"/>
    </row>
    <row r="39" spans="1:44" ht="12.75">
      <c r="A39" s="59" t="s">
        <v>80</v>
      </c>
      <c r="B39" s="56" t="s">
        <v>79</v>
      </c>
      <c r="C39" s="60">
        <v>2000000</v>
      </c>
      <c r="D39" s="48">
        <f t="shared" si="13"/>
        <v>2</v>
      </c>
      <c r="E39" s="48">
        <f t="shared" si="14"/>
        <v>0.02</v>
      </c>
      <c r="F39" s="48">
        <f t="shared" si="0"/>
        <v>8658008.658008657</v>
      </c>
      <c r="G39" s="61">
        <v>1</v>
      </c>
      <c r="H39" s="47"/>
      <c r="I39" s="35"/>
      <c r="J39" s="35"/>
      <c r="K39" s="35"/>
      <c r="L39" s="46">
        <f t="shared" si="15"/>
        <v>2.7329271912215205</v>
      </c>
      <c r="M39" s="21">
        <f t="shared" si="1"/>
        <v>1.2139607994455326</v>
      </c>
      <c r="N39" s="21">
        <f t="shared" si="3"/>
        <v>2.427921598891065</v>
      </c>
      <c r="O39" s="21">
        <f t="shared" si="4"/>
        <v>3.6418823983365978</v>
      </c>
      <c r="P39" s="21">
        <f t="shared" si="5"/>
        <v>4.85584319778213</v>
      </c>
      <c r="Q39" s="21">
        <f t="shared" si="6"/>
        <v>6.0698039972276625</v>
      </c>
      <c r="R39" s="12"/>
      <c r="S39" s="13">
        <f t="shared" si="2"/>
        <v>76.34973581418444</v>
      </c>
      <c r="T39" s="13"/>
      <c r="U39" s="13">
        <f t="shared" si="16"/>
        <v>48.26223766927501</v>
      </c>
      <c r="V39" s="13">
        <f t="shared" si="16"/>
        <v>66.01692269273124</v>
      </c>
      <c r="W39" s="13">
        <f t="shared" si="16"/>
        <v>72.5485062973353</v>
      </c>
      <c r="X39" s="13">
        <f t="shared" si="16"/>
        <v>74.95134162376158</v>
      </c>
      <c r="Y39" s="13">
        <f t="shared" si="16"/>
        <v>75.83529534087428</v>
      </c>
      <c r="Z39" s="13"/>
      <c r="AA39" s="62">
        <f t="shared" si="8"/>
        <v>0.02072013334426526</v>
      </c>
      <c r="AB39" s="62">
        <f t="shared" si="9"/>
        <v>0.015147631231682729</v>
      </c>
      <c r="AC39" s="62">
        <f t="shared" si="10"/>
        <v>0.013783881309720776</v>
      </c>
      <c r="AD39" s="62">
        <f t="shared" si="11"/>
        <v>0.013341989327152661</v>
      </c>
      <c r="AE39" s="62">
        <f t="shared" si="12"/>
        <v>0.013186472018142355</v>
      </c>
      <c r="AF39" s="13"/>
      <c r="AP39" s="1"/>
      <c r="AQ39" s="18"/>
      <c r="AR39" s="18"/>
    </row>
    <row r="40" spans="1:44" ht="12.75">
      <c r="A40" s="55" t="s">
        <v>32</v>
      </c>
      <c r="B40" s="56" t="s">
        <v>81</v>
      </c>
      <c r="C40" s="57" t="s">
        <v>82</v>
      </c>
      <c r="D40" s="48">
        <f t="shared" si="13"/>
        <v>1.59E-06</v>
      </c>
      <c r="E40" s="48">
        <f t="shared" si="14"/>
        <v>1.59E-08</v>
      </c>
      <c r="F40" s="48">
        <f t="shared" si="0"/>
        <v>1818181.8181818181</v>
      </c>
      <c r="G40" s="61">
        <v>1</v>
      </c>
      <c r="H40" s="47"/>
      <c r="I40" s="35"/>
      <c r="J40" s="35"/>
      <c r="K40" s="35"/>
      <c r="L40" s="46">
        <f t="shared" si="15"/>
        <v>2.8669483844611423</v>
      </c>
      <c r="M40" s="21">
        <f t="shared" si="1"/>
        <v>1.1852467052402942</v>
      </c>
      <c r="N40" s="21">
        <f t="shared" si="3"/>
        <v>2.3704934104805884</v>
      </c>
      <c r="O40" s="21">
        <f t="shared" si="4"/>
        <v>3.5557401157208828</v>
      </c>
      <c r="P40" s="21">
        <f t="shared" si="5"/>
        <v>4.740986820961177</v>
      </c>
      <c r="Q40" s="21">
        <f t="shared" si="6"/>
        <v>5.926233526201471</v>
      </c>
      <c r="R40" s="12"/>
      <c r="S40" s="13">
        <f t="shared" si="2"/>
        <v>74.54381793964114</v>
      </c>
      <c r="T40" s="13"/>
      <c r="U40" s="13">
        <f t="shared" si="16"/>
        <v>47.120679853220224</v>
      </c>
      <c r="V40" s="13">
        <f t="shared" si="16"/>
        <v>64.45540922524133</v>
      </c>
      <c r="W40" s="13">
        <f t="shared" si="16"/>
        <v>70.83249977947862</v>
      </c>
      <c r="X40" s="13">
        <f t="shared" si="16"/>
        <v>73.17850028887113</v>
      </c>
      <c r="Y40" s="13">
        <f t="shared" si="16"/>
        <v>74.04154564525436</v>
      </c>
      <c r="Z40" s="13"/>
      <c r="AA40" s="62">
        <f t="shared" si="8"/>
        <v>0.02122210467070882</v>
      </c>
      <c r="AB40" s="62">
        <f t="shared" si="9"/>
        <v>0.015514601676105577</v>
      </c>
      <c r="AC40" s="62">
        <f t="shared" si="10"/>
        <v>0.01411781319469565</v>
      </c>
      <c r="AD40" s="62">
        <f t="shared" si="11"/>
        <v>0.01366521582230455</v>
      </c>
      <c r="AE40" s="62">
        <f t="shared" si="12"/>
        <v>0.013505930910615645</v>
      </c>
      <c r="AF40" s="13"/>
      <c r="AP40" s="1"/>
      <c r="AQ40" s="18"/>
      <c r="AR40" s="18"/>
    </row>
    <row r="41" spans="1:44" ht="12.75">
      <c r="A41" s="55" t="s">
        <v>83</v>
      </c>
      <c r="B41" s="56" t="s">
        <v>84</v>
      </c>
      <c r="C41" s="57" t="s">
        <v>56</v>
      </c>
      <c r="D41" s="48">
        <f t="shared" si="13"/>
        <v>1.552E-05</v>
      </c>
      <c r="E41" s="48">
        <f t="shared" si="14"/>
        <v>1.5520000000000001E-07</v>
      </c>
      <c r="F41" s="48">
        <f t="shared" si="0"/>
        <v>17857142.85714286</v>
      </c>
      <c r="G41" s="61">
        <v>1</v>
      </c>
      <c r="H41" s="47"/>
      <c r="I41" s="35"/>
      <c r="J41" s="35"/>
      <c r="K41" s="35"/>
      <c r="L41" s="46">
        <f t="shared" si="15"/>
        <v>3.0075419007011965</v>
      </c>
      <c r="M41" s="21">
        <f t="shared" si="1"/>
        <v>1.157211792114382</v>
      </c>
      <c r="N41" s="21">
        <f t="shared" si="3"/>
        <v>2.314423584228764</v>
      </c>
      <c r="O41" s="21">
        <f t="shared" si="4"/>
        <v>3.471635376343146</v>
      </c>
      <c r="P41" s="21">
        <f t="shared" si="5"/>
        <v>4.628847168457528</v>
      </c>
      <c r="Q41" s="21">
        <f t="shared" si="6"/>
        <v>5.786058960571911</v>
      </c>
      <c r="R41" s="12"/>
      <c r="S41" s="13">
        <f t="shared" si="2"/>
        <v>72.78061585625045</v>
      </c>
      <c r="T41" s="13"/>
      <c r="U41" s="13">
        <f t="shared" si="16"/>
        <v>46.00612356693962</v>
      </c>
      <c r="V41" s="13">
        <f t="shared" si="16"/>
        <v>62.93083059520969</v>
      </c>
      <c r="W41" s="13">
        <f t="shared" si="16"/>
        <v>69.15708235876006</v>
      </c>
      <c r="X41" s="13">
        <f t="shared" si="16"/>
        <v>71.44759237812768</v>
      </c>
      <c r="Y41" s="13">
        <f t="shared" si="16"/>
        <v>72.29022392405024</v>
      </c>
      <c r="Z41" s="13"/>
      <c r="AA41" s="62">
        <f t="shared" si="8"/>
        <v>0.021736236884748277</v>
      </c>
      <c r="AB41" s="62">
        <f t="shared" si="9"/>
        <v>0.01589046244172916</v>
      </c>
      <c r="AC41" s="62">
        <f t="shared" si="10"/>
        <v>0.014459835000157881</v>
      </c>
      <c r="AD41" s="62">
        <f t="shared" si="11"/>
        <v>0.013996272886392333</v>
      </c>
      <c r="AE41" s="62">
        <f t="shared" si="12"/>
        <v>0.013833129097104787</v>
      </c>
      <c r="AF41" s="13"/>
      <c r="AP41" s="1"/>
      <c r="AQ41" s="18"/>
      <c r="AR41" s="18"/>
    </row>
    <row r="42" spans="1:32" ht="12.75">
      <c r="A42" s="58" t="s">
        <v>85</v>
      </c>
      <c r="B42" s="56" t="s">
        <v>5</v>
      </c>
      <c r="C42" s="57" t="s">
        <v>86</v>
      </c>
      <c r="D42" s="48">
        <f t="shared" si="13"/>
        <v>0.000252</v>
      </c>
      <c r="E42" s="48">
        <f t="shared" si="14"/>
        <v>2.52E-06</v>
      </c>
      <c r="F42" s="48">
        <f t="shared" si="0"/>
        <v>17605633.8028169</v>
      </c>
      <c r="G42" s="61">
        <v>1</v>
      </c>
      <c r="H42" s="47"/>
      <c r="I42" s="35"/>
      <c r="J42" s="35"/>
      <c r="K42" s="35"/>
      <c r="L42" s="46">
        <f t="shared" si="15"/>
        <v>3.155030042919129</v>
      </c>
      <c r="M42" s="21">
        <f t="shared" si="1"/>
        <v>1.1298399952414009</v>
      </c>
      <c r="N42" s="21">
        <f t="shared" si="3"/>
        <v>2.2596799904828018</v>
      </c>
      <c r="O42" s="21">
        <f t="shared" si="4"/>
        <v>3.3895199857242027</v>
      </c>
      <c r="P42" s="21">
        <f t="shared" si="5"/>
        <v>4.5193599809656035</v>
      </c>
      <c r="Q42" s="21">
        <f t="shared" si="6"/>
        <v>5.649199976207004</v>
      </c>
      <c r="R42" s="12"/>
      <c r="S42" s="13">
        <f t="shared" si="2"/>
        <v>71.05911919757239</v>
      </c>
      <c r="T42" s="13"/>
      <c r="U42" s="13">
        <f t="shared" si="16"/>
        <v>44.917930137034546</v>
      </c>
      <c r="V42" s="13">
        <f t="shared" si="16"/>
        <v>61.442313174424704</v>
      </c>
      <c r="W42" s="13">
        <f t="shared" si="16"/>
        <v>67.52129397192266</v>
      </c>
      <c r="X42" s="13">
        <f t="shared" si="16"/>
        <v>69.75762603059813</v>
      </c>
      <c r="Y42" s="13">
        <f t="shared" si="16"/>
        <v>70.58032661861745</v>
      </c>
      <c r="Z42" s="13"/>
      <c r="AA42" s="62">
        <f t="shared" si="8"/>
        <v>0.022262824599201786</v>
      </c>
      <c r="AB42" s="62">
        <f t="shared" si="9"/>
        <v>0.016275428907781567</v>
      </c>
      <c r="AC42" s="62">
        <f t="shared" si="10"/>
        <v>0.014810142714620212</v>
      </c>
      <c r="AD42" s="62">
        <f t="shared" si="11"/>
        <v>0.014335350224810762</v>
      </c>
      <c r="AE42" s="62">
        <f t="shared" si="12"/>
        <v>0.014168254071754652</v>
      </c>
      <c r="AF42" s="13"/>
    </row>
    <row r="43" spans="1:32" ht="12.75">
      <c r="A43" s="55" t="s">
        <v>87</v>
      </c>
      <c r="B43" s="56" t="s">
        <v>88</v>
      </c>
      <c r="C43" s="57" t="s">
        <v>89</v>
      </c>
      <c r="D43" s="48">
        <f t="shared" si="13"/>
        <v>1.1550000000000001E-05</v>
      </c>
      <c r="E43" s="48">
        <f t="shared" si="14"/>
        <v>1.1550000000000001E-07</v>
      </c>
      <c r="F43" s="48">
        <f t="shared" si="0"/>
        <v>24390243.902439028</v>
      </c>
      <c r="G43" s="61">
        <v>1</v>
      </c>
      <c r="H43" s="35"/>
      <c r="I43" s="35"/>
      <c r="J43" s="35"/>
      <c r="K43" s="35"/>
      <c r="L43" s="46">
        <f t="shared" si="15"/>
        <v>3.3097509196468704</v>
      </c>
      <c r="M43" s="21">
        <f t="shared" si="1"/>
        <v>1.103115629779991</v>
      </c>
      <c r="N43" s="21">
        <f t="shared" si="3"/>
        <v>2.206231259559982</v>
      </c>
      <c r="O43" s="21">
        <f t="shared" si="4"/>
        <v>3.309346889339973</v>
      </c>
      <c r="P43" s="21">
        <f t="shared" si="5"/>
        <v>4.412462519119964</v>
      </c>
      <c r="Q43" s="21">
        <f t="shared" si="6"/>
        <v>5.515578148899954</v>
      </c>
      <c r="R43" s="12"/>
      <c r="S43" s="13">
        <f t="shared" si="2"/>
        <v>69.37834149559691</v>
      </c>
      <c r="T43" s="13"/>
      <c r="U43" s="13">
        <f t="shared" si="16"/>
        <v>43.855475996795235</v>
      </c>
      <c r="V43" s="13">
        <f t="shared" si="16"/>
        <v>59.98900399880387</v>
      </c>
      <c r="W43" s="13">
        <f t="shared" si="16"/>
        <v>65.92419726430661</v>
      </c>
      <c r="X43" s="13">
        <f t="shared" si="16"/>
        <v>68.10763284606428</v>
      </c>
      <c r="Y43" s="13">
        <f t="shared" si="16"/>
        <v>68.91087390771513</v>
      </c>
      <c r="Z43" s="13"/>
      <c r="AA43" s="62">
        <f t="shared" si="8"/>
        <v>0.02280216956425409</v>
      </c>
      <c r="AB43" s="62">
        <f t="shared" si="9"/>
        <v>0.016669721671323953</v>
      </c>
      <c r="AC43" s="62">
        <f t="shared" si="10"/>
        <v>0.015168937074663946</v>
      </c>
      <c r="AD43" s="62">
        <f t="shared" si="11"/>
        <v>0.01468264213880672</v>
      </c>
      <c r="AE43" s="62">
        <f t="shared" si="12"/>
        <v>0.014511497870991909</v>
      </c>
      <c r="AF43" s="13"/>
    </row>
    <row r="44" spans="1:32" ht="12.75">
      <c r="A44" s="55" t="s">
        <v>38</v>
      </c>
      <c r="B44" s="56" t="s">
        <v>90</v>
      </c>
      <c r="C44" s="57" t="s">
        <v>91</v>
      </c>
      <c r="D44" s="48">
        <f t="shared" si="13"/>
        <v>5.5E-05</v>
      </c>
      <c r="E44" s="48">
        <f t="shared" si="14"/>
        <v>5.5E-07</v>
      </c>
      <c r="F44" s="35"/>
      <c r="G44" s="35"/>
      <c r="H44" s="35"/>
      <c r="I44" s="35"/>
      <c r="J44" s="35"/>
      <c r="K44" s="35"/>
      <c r="L44" s="46">
        <f t="shared" si="15"/>
        <v>3.4720592200662264</v>
      </c>
      <c r="M44" s="21">
        <f t="shared" si="1"/>
        <v>1.077023381885956</v>
      </c>
      <c r="N44" s="21">
        <f t="shared" si="3"/>
        <v>2.154046763771912</v>
      </c>
      <c r="O44" s="21">
        <f t="shared" si="4"/>
        <v>3.231070145657868</v>
      </c>
      <c r="P44" s="21">
        <f t="shared" si="5"/>
        <v>4.308093527543824</v>
      </c>
      <c r="Q44" s="21">
        <f t="shared" si="6"/>
        <v>5.38511690942978</v>
      </c>
      <c r="R44" s="12"/>
      <c r="S44" s="13">
        <f t="shared" si="2"/>
        <v>67.73731961546893</v>
      </c>
      <c r="T44" s="13"/>
      <c r="U44" s="13">
        <f t="shared" si="16"/>
        <v>42.818152328878845</v>
      </c>
      <c r="V44" s="13">
        <f t="shared" si="16"/>
        <v>58.57007027962048</v>
      </c>
      <c r="W44" s="13">
        <f t="shared" si="16"/>
        <v>64.36487705271773</v>
      </c>
      <c r="X44" s="13">
        <f t="shared" si="16"/>
        <v>66.49666733010123</v>
      </c>
      <c r="Y44" s="13">
        <f t="shared" si="16"/>
        <v>67.28090914603979</v>
      </c>
      <c r="Z44" s="13"/>
      <c r="AA44" s="62">
        <f t="shared" si="8"/>
        <v>0.023354580840368178</v>
      </c>
      <c r="AB44" s="62">
        <f t="shared" si="9"/>
        <v>0.017073566673659106</v>
      </c>
      <c r="AC44" s="62">
        <f t="shared" si="10"/>
        <v>0.015536423679966872</v>
      </c>
      <c r="AD44" s="62">
        <f t="shared" si="11"/>
        <v>0.015038347636819495</v>
      </c>
      <c r="AE44" s="62">
        <f t="shared" si="12"/>
        <v>0.014863057183567514</v>
      </c>
      <c r="AF44" s="13"/>
    </row>
    <row r="45" spans="1:32" ht="12.75">
      <c r="A45" s="55" t="s">
        <v>37</v>
      </c>
      <c r="B45" s="56" t="s">
        <v>92</v>
      </c>
      <c r="C45" s="57" t="s">
        <v>93</v>
      </c>
      <c r="D45" s="48">
        <f t="shared" si="13"/>
        <v>5.6E-06</v>
      </c>
      <c r="E45" s="48">
        <f t="shared" si="14"/>
        <v>5.6E-08</v>
      </c>
      <c r="F45" s="35"/>
      <c r="G45" s="35"/>
      <c r="H45" s="35"/>
      <c r="I45" s="35"/>
      <c r="J45" s="35"/>
      <c r="K45" s="35"/>
      <c r="L45" s="46">
        <f t="shared" si="15"/>
        <v>3.6423270271145074</v>
      </c>
      <c r="M45" s="21">
        <f t="shared" si="1"/>
        <v>1.0515482999369812</v>
      </c>
      <c r="N45" s="21">
        <f t="shared" si="3"/>
        <v>2.1030965998739624</v>
      </c>
      <c r="O45" s="21">
        <f t="shared" si="4"/>
        <v>3.1546448998109433</v>
      </c>
      <c r="P45" s="21">
        <f t="shared" si="5"/>
        <v>4.206193199747925</v>
      </c>
      <c r="Q45" s="21">
        <f t="shared" si="6"/>
        <v>5.257741499684906</v>
      </c>
      <c r="R45" s="12"/>
      <c r="S45" s="13">
        <f t="shared" si="2"/>
        <v>66.13511320358371</v>
      </c>
      <c r="T45" s="13"/>
      <c r="U45" s="13">
        <f t="shared" si="16"/>
        <v>41.80536471643926</v>
      </c>
      <c r="V45" s="13">
        <f t="shared" si="16"/>
        <v>57.18469892629127</v>
      </c>
      <c r="W45" s="13">
        <f t="shared" si="16"/>
        <v>62.84243980100047</v>
      </c>
      <c r="X45" s="13">
        <f t="shared" si="16"/>
        <v>64.92380635228132</v>
      </c>
      <c r="Y45" s="13">
        <f t="shared" si="16"/>
        <v>65.68949831603945</v>
      </c>
      <c r="Z45" s="13"/>
      <c r="AA45" s="62">
        <f t="shared" si="8"/>
        <v>0.023920374975386037</v>
      </c>
      <c r="AB45" s="62">
        <f t="shared" si="9"/>
        <v>0.017487195329802453</v>
      </c>
      <c r="AC45" s="62">
        <f t="shared" si="10"/>
        <v>0.01591281311111794</v>
      </c>
      <c r="AD45" s="62">
        <f t="shared" si="11"/>
        <v>0.015402670548518472</v>
      </c>
      <c r="AE45" s="62">
        <f t="shared" si="12"/>
        <v>0.015223133463265152</v>
      </c>
      <c r="AF45" s="13"/>
    </row>
    <row r="46" spans="1:32" ht="12.75">
      <c r="A46" s="55" t="s">
        <v>94</v>
      </c>
      <c r="B46" s="56" t="s">
        <v>95</v>
      </c>
      <c r="C46" s="57" t="s">
        <v>96</v>
      </c>
      <c r="D46" s="48">
        <f t="shared" si="13"/>
        <v>5.68E-06</v>
      </c>
      <c r="E46" s="48">
        <f t="shared" si="14"/>
        <v>5.68E-08</v>
      </c>
      <c r="F46" s="35"/>
      <c r="G46" s="35"/>
      <c r="H46" s="35"/>
      <c r="I46" s="35"/>
      <c r="J46" s="35"/>
      <c r="K46" s="35"/>
      <c r="L46" s="46">
        <f t="shared" si="15"/>
        <v>3.8209446704643932</v>
      </c>
      <c r="M46" s="21">
        <f t="shared" si="1"/>
        <v>1.0266757859649158</v>
      </c>
      <c r="N46" s="21">
        <f t="shared" si="3"/>
        <v>2.0533515719298316</v>
      </c>
      <c r="O46" s="21">
        <f t="shared" si="4"/>
        <v>3.0800273578947475</v>
      </c>
      <c r="P46" s="21">
        <f t="shared" si="5"/>
        <v>4.106703143859663</v>
      </c>
      <c r="Q46" s="21">
        <f t="shared" si="6"/>
        <v>5.133378929824579</v>
      </c>
      <c r="R46" s="12"/>
      <c r="S46" s="13">
        <f t="shared" si="2"/>
        <v>64.57080414873684</v>
      </c>
      <c r="T46" s="13"/>
      <c r="U46" s="13">
        <f t="shared" si="16"/>
        <v>40.81653280250888</v>
      </c>
      <c r="V46" s="13">
        <f t="shared" si="16"/>
        <v>55.83209608045169</v>
      </c>
      <c r="W46" s="13">
        <f t="shared" si="16"/>
        <v>61.35601310801572</v>
      </c>
      <c r="X46" s="13">
        <f t="shared" si="16"/>
        <v>63.388148617193394</v>
      </c>
      <c r="Y46" s="13">
        <f t="shared" si="16"/>
        <v>64.13572949269432</v>
      </c>
      <c r="Z46" s="13"/>
      <c r="AA46" s="62">
        <f t="shared" si="8"/>
        <v>0.02449987618591976</v>
      </c>
      <c r="AB46" s="62">
        <f t="shared" si="9"/>
        <v>0.017910844661089605</v>
      </c>
      <c r="AC46" s="62">
        <f t="shared" si="10"/>
        <v>0.016298321050286058</v>
      </c>
      <c r="AD46" s="62">
        <f t="shared" si="11"/>
        <v>0.01577581964160348</v>
      </c>
      <c r="AE46" s="62">
        <f t="shared" si="12"/>
        <v>0.015591933044340122</v>
      </c>
      <c r="AF46" s="13"/>
    </row>
    <row r="47" spans="1:32" ht="12.75">
      <c r="A47" s="55" t="s">
        <v>97</v>
      </c>
      <c r="B47" s="56" t="s">
        <v>98</v>
      </c>
      <c r="C47" s="57" t="s">
        <v>99</v>
      </c>
      <c r="D47" s="48">
        <f t="shared" si="13"/>
        <v>4.1E-06</v>
      </c>
      <c r="E47" s="48">
        <f t="shared" si="14"/>
        <v>4.0999999999999997E-08</v>
      </c>
      <c r="F47" s="35"/>
      <c r="G47" s="35"/>
      <c r="H47" s="35"/>
      <c r="I47" s="35"/>
      <c r="J47" s="35"/>
      <c r="K47" s="35"/>
      <c r="L47" s="46">
        <f t="shared" si="15"/>
        <v>4.008321621333446</v>
      </c>
      <c r="M47" s="21">
        <f t="shared" si="1"/>
        <v>1.0023915872907094</v>
      </c>
      <c r="N47" s="21">
        <f t="shared" si="3"/>
        <v>2.004783174581419</v>
      </c>
      <c r="O47" s="21">
        <f t="shared" si="4"/>
        <v>3.007174761872128</v>
      </c>
      <c r="P47" s="21">
        <f t="shared" si="5"/>
        <v>4.009566349162838</v>
      </c>
      <c r="Q47" s="21">
        <f t="shared" si="6"/>
        <v>5.011957936453547</v>
      </c>
      <c r="R47" s="12"/>
      <c r="S47" s="13">
        <f t="shared" si="2"/>
        <v>63.04349605601946</v>
      </c>
      <c r="T47" s="13"/>
      <c r="U47" s="13">
        <f t="shared" si="16"/>
        <v>39.85108995743699</v>
      </c>
      <c r="V47" s="13">
        <f t="shared" si="16"/>
        <v>54.51148666105179</v>
      </c>
      <c r="W47" s="13">
        <f t="shared" si="16"/>
        <v>59.904745207729256</v>
      </c>
      <c r="X47" s="13">
        <f t="shared" si="16"/>
        <v>61.88881414797407</v>
      </c>
      <c r="Y47" s="13">
        <f t="shared" si="16"/>
        <v>62.618712320956945</v>
      </c>
      <c r="Z47" s="13"/>
      <c r="AA47" s="62">
        <f t="shared" si="8"/>
        <v>0.025093416543137247</v>
      </c>
      <c r="AB47" s="62">
        <f t="shared" si="9"/>
        <v>0.018344757430996565</v>
      </c>
      <c r="AC47" s="62">
        <f t="shared" si="10"/>
        <v>0.016693168404812348</v>
      </c>
      <c r="AD47" s="62">
        <f t="shared" si="11"/>
        <v>0.01615800874143482</v>
      </c>
      <c r="AE47" s="62">
        <f t="shared" si="12"/>
        <v>0.01596966725975495</v>
      </c>
      <c r="AF47" s="13"/>
    </row>
    <row r="48" spans="1:32" ht="12.75">
      <c r="A48" s="35"/>
      <c r="B48" s="35"/>
      <c r="C48" s="35"/>
      <c r="D48" s="35"/>
      <c r="E48" s="35"/>
      <c r="F48" s="35"/>
      <c r="G48" s="35"/>
      <c r="H48" s="35"/>
      <c r="I48" s="35"/>
      <c r="J48" s="35"/>
      <c r="K48" s="35"/>
      <c r="L48" s="46">
        <f t="shared" si="15"/>
        <v>4.204887431174568</v>
      </c>
      <c r="M48" s="21">
        <f t="shared" si="1"/>
        <v>0.9786817883572098</v>
      </c>
      <c r="N48" s="21">
        <f t="shared" si="3"/>
        <v>1.9573635767144195</v>
      </c>
      <c r="O48" s="21">
        <f t="shared" si="4"/>
        <v>2.9360453650716294</v>
      </c>
      <c r="P48" s="21">
        <f t="shared" si="5"/>
        <v>3.914727153428839</v>
      </c>
      <c r="Q48" s="21">
        <f t="shared" si="6"/>
        <v>4.893408941786049</v>
      </c>
      <c r="R48" s="12"/>
      <c r="S48" s="13">
        <f t="shared" si="2"/>
        <v>61.552313733157845</v>
      </c>
      <c r="T48" s="13"/>
      <c r="U48" s="13">
        <f t="shared" si="16"/>
        <v>38.90848295419444</v>
      </c>
      <c r="V48" s="13">
        <f t="shared" si="16"/>
        <v>53.22211392021208</v>
      </c>
      <c r="W48" s="13">
        <f t="shared" si="16"/>
        <v>58.487804481124904</v>
      </c>
      <c r="X48" s="13">
        <f t="shared" si="16"/>
        <v>60.42494378205525</v>
      </c>
      <c r="Y48" s="13">
        <f t="shared" si="16"/>
        <v>61.13757750555275</v>
      </c>
      <c r="Z48" s="13"/>
      <c r="AA48" s="62">
        <f t="shared" si="8"/>
        <v>0.025701336163048663</v>
      </c>
      <c r="AB48" s="62">
        <f t="shared" si="9"/>
        <v>0.0187891822842503</v>
      </c>
      <c r="AC48" s="62">
        <f t="shared" si="10"/>
        <v>0.017097581433796485</v>
      </c>
      <c r="AD48" s="62">
        <f t="shared" si="11"/>
        <v>0.016549456853561458</v>
      </c>
      <c r="AE48" s="62">
        <f t="shared" si="12"/>
        <v>0.01635655256227933</v>
      </c>
      <c r="AF48" s="13"/>
    </row>
    <row r="49" spans="1:32" ht="12.75">
      <c r="A49" s="35"/>
      <c r="B49" s="35"/>
      <c r="C49" s="35"/>
      <c r="D49" s="35"/>
      <c r="E49" s="35"/>
      <c r="F49" s="35"/>
      <c r="G49" s="35"/>
      <c r="H49" s="35"/>
      <c r="I49" s="35"/>
      <c r="J49" s="35"/>
      <c r="K49" s="35"/>
      <c r="L49" s="46">
        <f t="shared" si="15"/>
        <v>4.411092716399317</v>
      </c>
      <c r="M49" s="21">
        <f t="shared" si="1"/>
        <v>0.9555328027551413</v>
      </c>
      <c r="N49" s="21">
        <f t="shared" si="3"/>
        <v>1.9110656055102826</v>
      </c>
      <c r="O49" s="21">
        <f t="shared" si="4"/>
        <v>2.866598408265424</v>
      </c>
      <c r="P49" s="21">
        <f t="shared" si="5"/>
        <v>3.822131211020565</v>
      </c>
      <c r="Q49" s="21">
        <f t="shared" si="6"/>
        <v>4.7776640137757065</v>
      </c>
      <c r="R49" s="12"/>
      <c r="S49" s="13">
        <f t="shared" si="2"/>
        <v>60.096402689002595</v>
      </c>
      <c r="T49" s="13"/>
      <c r="U49" s="13">
        <f t="shared" si="16"/>
        <v>37.98817165135836</v>
      </c>
      <c r="V49" s="13">
        <f t="shared" si="16"/>
        <v>51.963239009584896</v>
      </c>
      <c r="W49" s="13">
        <f t="shared" si="16"/>
        <v>57.10437897966254</v>
      </c>
      <c r="X49" s="13">
        <f t="shared" si="16"/>
        <v>58.99569867883887</v>
      </c>
      <c r="Y49" s="13">
        <f t="shared" si="16"/>
        <v>59.691476312848394</v>
      </c>
      <c r="Z49" s="13"/>
      <c r="AA49" s="62">
        <f t="shared" si="8"/>
        <v>0.026323983401402858</v>
      </c>
      <c r="AB49" s="62">
        <f t="shared" si="9"/>
        <v>0.019244373889309416</v>
      </c>
      <c r="AC49" s="62">
        <f t="shared" si="10"/>
        <v>0.017511791877749785</v>
      </c>
      <c r="AD49" s="62">
        <f t="shared" si="11"/>
        <v>0.01695038828921759</v>
      </c>
      <c r="AE49" s="62">
        <f t="shared" si="12"/>
        <v>0.016752810648523922</v>
      </c>
      <c r="AF49" s="13"/>
    </row>
    <row r="50" spans="1:32" ht="12.75">
      <c r="A50" s="35"/>
      <c r="B50" s="35"/>
      <c r="C50" s="35"/>
      <c r="D50" s="35"/>
      <c r="E50" s="35"/>
      <c r="F50" s="35"/>
      <c r="G50" s="35"/>
      <c r="H50" s="35"/>
      <c r="I50" s="35"/>
      <c r="J50" s="35"/>
      <c r="K50" s="35"/>
      <c r="L50" s="46">
        <f t="shared" si="15"/>
        <v>4.627410191391472</v>
      </c>
      <c r="M50" s="21">
        <f aca="true" t="shared" si="17" ref="M50:M81">((2*$C$5/100000000)/(2*PI()*$L50*1000000000*4*PI()*0.0000001*$E$5))^0.5*1000000</f>
        <v>0.9329313654376938</v>
      </c>
      <c r="N50" s="21">
        <f t="shared" si="3"/>
        <v>1.8658627308753877</v>
      </c>
      <c r="O50" s="21">
        <f t="shared" si="4"/>
        <v>2.7987940963130815</v>
      </c>
      <c r="P50" s="21">
        <f t="shared" si="5"/>
        <v>3.7317254617507754</v>
      </c>
      <c r="Q50" s="21">
        <f t="shared" si="6"/>
        <v>4.66465682718847</v>
      </c>
      <c r="R50" s="12"/>
      <c r="S50" s="13">
        <f aca="true" t="shared" si="18" ref="S50:S81">100*M50/$C$5</f>
        <v>58.67492864388011</v>
      </c>
      <c r="T50" s="13"/>
      <c r="U50" s="13">
        <f t="shared" si="16"/>
        <v>37.08962868359524</v>
      </c>
      <c r="V50" s="13">
        <f t="shared" si="16"/>
        <v>50.734140556972555</v>
      </c>
      <c r="W50" s="13">
        <f t="shared" si="16"/>
        <v>55.75367596000771</v>
      </c>
      <c r="X50" s="13">
        <f t="shared" si="16"/>
        <v>57.60025983901655</v>
      </c>
      <c r="Y50" s="13">
        <f t="shared" si="16"/>
        <v>58.27958008450252</v>
      </c>
      <c r="Z50" s="13"/>
      <c r="AA50" s="62">
        <f t="shared" si="8"/>
        <v>0.02696171505330547</v>
      </c>
      <c r="AB50" s="62">
        <f t="shared" si="9"/>
        <v>0.0197105930842967</v>
      </c>
      <c r="AC50" s="62">
        <f t="shared" si="10"/>
        <v>0.017936037091389332</v>
      </c>
      <c r="AD50" s="62">
        <f t="shared" si="11"/>
        <v>0.01736103279385959</v>
      </c>
      <c r="AE50" s="62">
        <f t="shared" si="12"/>
        <v>0.017158668585978986</v>
      </c>
      <c r="AF50" s="13"/>
    </row>
    <row r="51" spans="1:32" ht="12.75">
      <c r="A51" s="35"/>
      <c r="B51" s="35"/>
      <c r="C51" s="35"/>
      <c r="D51" s="35"/>
      <c r="E51" s="35"/>
      <c r="F51" s="35"/>
      <c r="G51" s="35"/>
      <c r="H51" s="35"/>
      <c r="I51" s="35"/>
      <c r="J51" s="35"/>
      <c r="K51" s="35"/>
      <c r="L51" s="46">
        <f t="shared" si="15"/>
        <v>4.854335752179016</v>
      </c>
      <c r="M51" s="21">
        <f t="shared" si="17"/>
        <v>0.9108645251192625</v>
      </c>
      <c r="N51" s="21">
        <f t="shared" si="3"/>
        <v>1.821729050238525</v>
      </c>
      <c r="O51" s="21">
        <f t="shared" si="4"/>
        <v>2.7325935753577877</v>
      </c>
      <c r="P51" s="21">
        <f t="shared" si="5"/>
        <v>3.64345810047705</v>
      </c>
      <c r="Q51" s="21">
        <f t="shared" si="6"/>
        <v>4.5543226255963125</v>
      </c>
      <c r="R51" s="12"/>
      <c r="S51" s="13">
        <f t="shared" si="18"/>
        <v>57.28707705152594</v>
      </c>
      <c r="T51" s="13"/>
      <c r="U51" s="13">
        <f t="shared" si="16"/>
        <v>36.212339159465216</v>
      </c>
      <c r="V51" s="13">
        <f t="shared" si="16"/>
        <v>49.53411425296002</v>
      </c>
      <c r="W51" s="13">
        <f t="shared" si="16"/>
        <v>54.434921429766526</v>
      </c>
      <c r="X51" s="13">
        <f t="shared" si="16"/>
        <v>56.2378276352591</v>
      </c>
      <c r="Y51" s="13">
        <f t="shared" si="16"/>
        <v>56.901079762620235</v>
      </c>
      <c r="Z51" s="13"/>
      <c r="AA51" s="62">
        <f t="shared" si="8"/>
        <v>0.02761489655767291</v>
      </c>
      <c r="AB51" s="62">
        <f t="shared" si="9"/>
        <v>0.02018810702646697</v>
      </c>
      <c r="AC51" s="62">
        <f t="shared" si="10"/>
        <v>0.018370560179649165</v>
      </c>
      <c r="AD51" s="62">
        <f t="shared" si="11"/>
        <v>0.017781625678816866</v>
      </c>
      <c r="AE51" s="62">
        <f t="shared" si="12"/>
        <v>0.01757435894313073</v>
      </c>
      <c r="AF51" s="13"/>
    </row>
    <row r="52" spans="1:32" ht="12.75">
      <c r="A52" s="35"/>
      <c r="B52" s="35"/>
      <c r="C52" s="35"/>
      <c r="D52" s="35"/>
      <c r="E52" s="35"/>
      <c r="F52" s="35"/>
      <c r="G52" s="35"/>
      <c r="H52" s="35"/>
      <c r="I52" s="35"/>
      <c r="J52" s="35"/>
      <c r="K52" s="35"/>
      <c r="L52" s="46">
        <f t="shared" si="15"/>
        <v>5.092389613248765</v>
      </c>
      <c r="M52" s="21">
        <f t="shared" si="17"/>
        <v>0.8893196368539823</v>
      </c>
      <c r="N52" s="21">
        <f t="shared" si="3"/>
        <v>1.7786392737079646</v>
      </c>
      <c r="O52" s="21">
        <f t="shared" si="4"/>
        <v>2.667958910561947</v>
      </c>
      <c r="P52" s="21">
        <f t="shared" si="5"/>
        <v>3.557278547415929</v>
      </c>
      <c r="Q52" s="21">
        <f t="shared" si="6"/>
        <v>4.446598184269911</v>
      </c>
      <c r="R52" s="12"/>
      <c r="S52" s="13">
        <f t="shared" si="18"/>
        <v>55.93205263232593</v>
      </c>
      <c r="T52" s="13"/>
      <c r="U52" s="13">
        <f t="shared" si="16"/>
        <v>35.35580036637416</v>
      </c>
      <c r="V52" s="13">
        <f t="shared" si="16"/>
        <v>48.36247244732497</v>
      </c>
      <c r="W52" s="13">
        <f t="shared" si="16"/>
        <v>53.14735970396535</v>
      </c>
      <c r="X52" s="13">
        <f t="shared" si="16"/>
        <v>54.90762135400657</v>
      </c>
      <c r="Y52" s="13">
        <f t="shared" si="16"/>
        <v>55.55518542613925</v>
      </c>
      <c r="Z52" s="13"/>
      <c r="AA52" s="62">
        <f t="shared" si="8"/>
        <v>0.02828390220663962</v>
      </c>
      <c r="AB52" s="62">
        <f t="shared" si="9"/>
        <v>0.020677189345296016</v>
      </c>
      <c r="AC52" s="62">
        <f t="shared" si="10"/>
        <v>0.018815610136986533</v>
      </c>
      <c r="AD52" s="62">
        <f t="shared" si="11"/>
        <v>0.018212407956132135</v>
      </c>
      <c r="AE52" s="62">
        <f t="shared" si="12"/>
        <v>0.018000119922729846</v>
      </c>
      <c r="AF52" s="13"/>
    </row>
    <row r="53" spans="1:32" ht="12.75">
      <c r="A53" s="35"/>
      <c r="B53" s="35"/>
      <c r="C53" s="35"/>
      <c r="D53" s="35"/>
      <c r="E53" s="35"/>
      <c r="F53" s="35"/>
      <c r="G53" s="35"/>
      <c r="H53" s="35"/>
      <c r="I53" s="35"/>
      <c r="J53" s="35"/>
      <c r="K53" s="35"/>
      <c r="L53" s="46">
        <f t="shared" si="15"/>
        <v>5.342117500109742</v>
      </c>
      <c r="M53" s="21">
        <f t="shared" si="17"/>
        <v>0.8682843547898028</v>
      </c>
      <c r="N53" s="21">
        <f t="shared" si="3"/>
        <v>1.7365687095796056</v>
      </c>
      <c r="O53" s="21">
        <f t="shared" si="4"/>
        <v>2.6048530643694083</v>
      </c>
      <c r="P53" s="21">
        <f t="shared" si="5"/>
        <v>3.4731374191592113</v>
      </c>
      <c r="Q53" s="21">
        <f t="shared" si="6"/>
        <v>4.341421773949014</v>
      </c>
      <c r="R53" s="12"/>
      <c r="S53" s="13">
        <f t="shared" si="18"/>
        <v>54.60907891759766</v>
      </c>
      <c r="T53" s="13"/>
      <c r="U53" s="13">
        <f t="shared" si="16"/>
        <v>34.519521482504636</v>
      </c>
      <c r="V53" s="13">
        <f t="shared" si="16"/>
        <v>47.218543754994045</v>
      </c>
      <c r="W53" s="13">
        <f t="shared" si="16"/>
        <v>51.890252972021145</v>
      </c>
      <c r="X53" s="13">
        <f t="shared" si="16"/>
        <v>53.60887874809655</v>
      </c>
      <c r="Y53" s="13">
        <f t="shared" si="16"/>
        <v>54.24112583818201</v>
      </c>
      <c r="Z53" s="13"/>
      <c r="AA53" s="62">
        <f t="shared" si="8"/>
        <v>0.028969115360038385</v>
      </c>
      <c r="AB53" s="62">
        <f t="shared" si="9"/>
        <v>0.0211781202992783</v>
      </c>
      <c r="AC53" s="62">
        <f t="shared" si="10"/>
        <v>0.019271441990063008</v>
      </c>
      <c r="AD53" s="62">
        <f t="shared" si="11"/>
        <v>0.018653626476668406</v>
      </c>
      <c r="AE53" s="62">
        <f t="shared" si="12"/>
        <v>0.018436195498288663</v>
      </c>
      <c r="AF53" s="13"/>
    </row>
    <row r="54" spans="1:32" ht="12.75">
      <c r="A54" s="35"/>
      <c r="B54" s="35"/>
      <c r="C54" s="35"/>
      <c r="D54" s="35"/>
      <c r="E54" s="35"/>
      <c r="F54" s="35"/>
      <c r="G54" s="35"/>
      <c r="H54" s="35"/>
      <c r="I54" s="35"/>
      <c r="J54" s="35"/>
      <c r="K54" s="35"/>
      <c r="L54" s="46">
        <f t="shared" si="15"/>
        <v>5.604091900339177</v>
      </c>
      <c r="M54" s="21">
        <f t="shared" si="17"/>
        <v>0.8477466250939539</v>
      </c>
      <c r="N54" s="21">
        <f t="shared" si="3"/>
        <v>1.6954932501879079</v>
      </c>
      <c r="O54" s="21">
        <f t="shared" si="4"/>
        <v>2.543239875281862</v>
      </c>
      <c r="P54" s="21">
        <f t="shared" si="5"/>
        <v>3.3909865003758157</v>
      </c>
      <c r="Q54" s="21">
        <f t="shared" si="6"/>
        <v>4.2387331254697695</v>
      </c>
      <c r="R54" s="12"/>
      <c r="S54" s="13">
        <f t="shared" si="18"/>
        <v>53.31739780465119</v>
      </c>
      <c r="T54" s="13"/>
      <c r="U54" s="13">
        <f t="shared" si="16"/>
        <v>33.70302329556063</v>
      </c>
      <c r="V54" s="13">
        <f t="shared" si="16"/>
        <v>46.10167267131957</v>
      </c>
      <c r="W54" s="13">
        <f t="shared" si="16"/>
        <v>50.662880874954425</v>
      </c>
      <c r="X54" s="13">
        <f t="shared" si="16"/>
        <v>52.34085559997421</v>
      </c>
      <c r="Y54" s="13">
        <f t="shared" si="16"/>
        <v>52.9581480041143</v>
      </c>
      <c r="Z54" s="13"/>
      <c r="AA54" s="62">
        <f t="shared" si="8"/>
        <v>0.02967092866507677</v>
      </c>
      <c r="AB54" s="62">
        <f t="shared" si="9"/>
        <v>0.021691186936523294</v>
      </c>
      <c r="AC54" s="62">
        <f t="shared" si="10"/>
        <v>0.01973831694388223</v>
      </c>
      <c r="AD54" s="62">
        <f t="shared" si="11"/>
        <v>0.019105534071561733</v>
      </c>
      <c r="AE54" s="62">
        <f t="shared" si="12"/>
        <v>0.018882835553885122</v>
      </c>
      <c r="AF54" s="13"/>
    </row>
    <row r="55" spans="1:32" ht="12.75">
      <c r="A55" s="35"/>
      <c r="B55" s="35"/>
      <c r="C55" s="35"/>
      <c r="D55" s="35"/>
      <c r="E55" s="35"/>
      <c r="F55" s="35"/>
      <c r="G55" s="35"/>
      <c r="H55" s="35"/>
      <c r="I55" s="35"/>
      <c r="J55" s="35"/>
      <c r="K55" s="35"/>
      <c r="L55" s="46">
        <f t="shared" si="15"/>
        <v>5.878913375979096</v>
      </c>
      <c r="M55" s="21">
        <f t="shared" si="17"/>
        <v>0.8276946790457463</v>
      </c>
      <c r="N55" s="21">
        <f t="shared" si="3"/>
        <v>1.6553893580914927</v>
      </c>
      <c r="O55" s="21">
        <f t="shared" si="4"/>
        <v>2.483084037137239</v>
      </c>
      <c r="P55" s="21">
        <f t="shared" si="5"/>
        <v>3.3107787161829854</v>
      </c>
      <c r="Q55" s="21">
        <f t="shared" si="6"/>
        <v>4.138473395228732</v>
      </c>
      <c r="R55" s="12"/>
      <c r="S55" s="13">
        <f t="shared" si="18"/>
        <v>52.05626912237398</v>
      </c>
      <c r="T55" s="13"/>
      <c r="U55" s="13">
        <f t="shared" si="16"/>
        <v>32.905837928164836</v>
      </c>
      <c r="V55" s="13">
        <f t="shared" si="16"/>
        <v>45.01121919645617</v>
      </c>
      <c r="W55" s="13">
        <f t="shared" si="16"/>
        <v>49.46454009260243</v>
      </c>
      <c r="X55" s="13">
        <f t="shared" si="16"/>
        <v>51.102825295233814</v>
      </c>
      <c r="Y55" s="13">
        <f t="shared" si="16"/>
        <v>51.7055167400573</v>
      </c>
      <c r="Z55" s="13"/>
      <c r="AA55" s="62">
        <f t="shared" si="8"/>
        <v>0.030389744281335496</v>
      </c>
      <c r="AB55" s="62">
        <f t="shared" si="9"/>
        <v>0.022216683259242448</v>
      </c>
      <c r="AC55" s="62">
        <f t="shared" si="10"/>
        <v>0.020216502531468054</v>
      </c>
      <c r="AD55" s="62">
        <f t="shared" si="11"/>
        <v>0.01956838969710089</v>
      </c>
      <c r="AE55" s="62">
        <f t="shared" si="12"/>
        <v>0.019340296027353692</v>
      </c>
      <c r="AF55" s="13"/>
    </row>
    <row r="56" spans="1:32" ht="12.75">
      <c r="A56" s="35"/>
      <c r="B56" s="35"/>
      <c r="C56" s="35"/>
      <c r="D56" s="35"/>
      <c r="E56" s="35"/>
      <c r="F56" s="35"/>
      <c r="G56" s="35"/>
      <c r="H56" s="35"/>
      <c r="I56" s="35"/>
      <c r="J56" s="35"/>
      <c r="K56" s="35"/>
      <c r="L56" s="46">
        <f t="shared" si="15"/>
        <v>6.167211940292084</v>
      </c>
      <c r="M56" s="21">
        <f t="shared" si="17"/>
        <v>0.8081170262927502</v>
      </c>
      <c r="N56" s="21">
        <f t="shared" si="3"/>
        <v>1.6162340525855003</v>
      </c>
      <c r="O56" s="21">
        <f t="shared" si="4"/>
        <v>2.4243510788782503</v>
      </c>
      <c r="P56" s="21">
        <f t="shared" si="5"/>
        <v>3.2324681051710007</v>
      </c>
      <c r="Q56" s="21">
        <f t="shared" si="6"/>
        <v>4.040585131463751</v>
      </c>
      <c r="R56" s="12"/>
      <c r="S56" s="13">
        <f t="shared" si="18"/>
        <v>50.824970207091205</v>
      </c>
      <c r="T56" s="13"/>
      <c r="U56" s="13">
        <f t="shared" si="16"/>
        <v>32.127508569751285</v>
      </c>
      <c r="V56" s="13">
        <f t="shared" si="16"/>
        <v>43.946558468622115</v>
      </c>
      <c r="W56" s="13">
        <f t="shared" si="16"/>
        <v>48.29454394059611</v>
      </c>
      <c r="X56" s="13">
        <f t="shared" si="16"/>
        <v>49.894078406247445</v>
      </c>
      <c r="Y56" s="13">
        <f t="shared" si="16"/>
        <v>50.48251425160573</v>
      </c>
      <c r="Z56" s="13"/>
      <c r="AA56" s="62">
        <f t="shared" si="8"/>
        <v>0.0311259741112176</v>
      </c>
      <c r="AB56" s="62">
        <f t="shared" si="9"/>
        <v>0.022754910392221064</v>
      </c>
      <c r="AC56" s="62">
        <f t="shared" si="10"/>
        <v>0.020706272767168757</v>
      </c>
      <c r="AD56" s="62">
        <f t="shared" si="11"/>
        <v>0.020042458583116866</v>
      </c>
      <c r="AE56" s="62">
        <f t="shared" si="12"/>
        <v>0.019808839056945197</v>
      </c>
      <c r="AF56" s="13"/>
    </row>
    <row r="57" spans="1:32" ht="12.75">
      <c r="A57" s="35"/>
      <c r="B57" s="35"/>
      <c r="C57" s="35"/>
      <c r="D57" s="35"/>
      <c r="E57" s="35"/>
      <c r="F57" s="35"/>
      <c r="G57" s="35"/>
      <c r="H57" s="35"/>
      <c r="I57" s="35"/>
      <c r="J57" s="35"/>
      <c r="K57" s="35"/>
      <c r="L57" s="46">
        <f t="shared" si="15"/>
        <v>6.469648502032375</v>
      </c>
      <c r="M57" s="21">
        <f t="shared" si="17"/>
        <v>0.7890024482664865</v>
      </c>
      <c r="N57" s="21">
        <f t="shared" si="3"/>
        <v>1.578004896532973</v>
      </c>
      <c r="O57" s="21">
        <f t="shared" si="4"/>
        <v>2.3670073447994593</v>
      </c>
      <c r="P57" s="21">
        <f t="shared" si="5"/>
        <v>3.156009793065946</v>
      </c>
      <c r="Q57" s="21">
        <f t="shared" si="6"/>
        <v>3.9450122413324324</v>
      </c>
      <c r="R57" s="12"/>
      <c r="S57" s="13">
        <f t="shared" si="18"/>
        <v>49.622795488458266</v>
      </c>
      <c r="T57" s="13"/>
      <c r="U57" s="13">
        <f t="shared" si="16"/>
        <v>31.36758921479947</v>
      </c>
      <c r="V57" s="13">
        <f t="shared" si="16"/>
        <v>42.90708040603526</v>
      </c>
      <c r="W57" s="13">
        <f t="shared" si="16"/>
        <v>47.15222197686986</v>
      </c>
      <c r="X57" s="13">
        <f t="shared" si="16"/>
        <v>48.713922285642155</v>
      </c>
      <c r="Y57" s="13">
        <f t="shared" si="16"/>
        <v>49.288439722510574</v>
      </c>
      <c r="Z57" s="13"/>
      <c r="AA57" s="62">
        <f t="shared" si="8"/>
        <v>0.03188004003598059</v>
      </c>
      <c r="AB57" s="62">
        <f t="shared" si="9"/>
        <v>0.023306176755371617</v>
      </c>
      <c r="AC57" s="62">
        <f t="shared" si="10"/>
        <v>0.021207908303675315</v>
      </c>
      <c r="AD57" s="62">
        <f t="shared" si="11"/>
        <v>0.02052801238496737</v>
      </c>
      <c r="AE57" s="62">
        <f t="shared" si="12"/>
        <v>0.020288733131539748</v>
      </c>
      <c r="AF57" s="13"/>
    </row>
    <row r="58" spans="1:32" ht="12.75">
      <c r="A58" s="35"/>
      <c r="B58" s="35"/>
      <c r="C58" s="35"/>
      <c r="D58" s="35"/>
      <c r="E58" s="35"/>
      <c r="F58" s="35"/>
      <c r="G58" s="35"/>
      <c r="H58" s="35"/>
      <c r="I58" s="35"/>
      <c r="J58" s="35"/>
      <c r="K58" s="35"/>
      <c r="L58" s="46">
        <f t="shared" si="15"/>
        <v>6.786916380543167</v>
      </c>
      <c r="M58" s="21">
        <f t="shared" si="17"/>
        <v>0.7703399917538583</v>
      </c>
      <c r="N58" s="21">
        <f t="shared" si="3"/>
        <v>1.5406799835077165</v>
      </c>
      <c r="O58" s="21">
        <f t="shared" si="4"/>
        <v>2.3110199752615745</v>
      </c>
      <c r="P58" s="21">
        <f t="shared" si="5"/>
        <v>3.081359967015433</v>
      </c>
      <c r="Q58" s="21">
        <f t="shared" si="6"/>
        <v>3.8516999587692915</v>
      </c>
      <c r="R58" s="12"/>
      <c r="S58" s="13">
        <f t="shared" si="18"/>
        <v>48.44905608514832</v>
      </c>
      <c r="T58" s="13"/>
      <c r="U58" s="13">
        <f t="shared" si="16"/>
        <v>30.62564440726009</v>
      </c>
      <c r="V58" s="13">
        <f t="shared" si="16"/>
        <v>41.89218935731824</v>
      </c>
      <c r="W58" s="13">
        <f t="shared" si="16"/>
        <v>46.03691961747857</v>
      </c>
      <c r="X58" s="13">
        <f t="shared" si="16"/>
        <v>47.561680669392715</v>
      </c>
      <c r="Y58" s="13">
        <f t="shared" si="16"/>
        <v>48.12260891309087</v>
      </c>
      <c r="Z58" s="13"/>
      <c r="AA58" s="62">
        <f t="shared" si="8"/>
        <v>0.03265237415748681</v>
      </c>
      <c r="AB58" s="62">
        <f t="shared" si="9"/>
        <v>0.023870798240467415</v>
      </c>
      <c r="AC58" s="62">
        <f t="shared" si="10"/>
        <v>0.021721696592843624</v>
      </c>
      <c r="AD58" s="62">
        <f t="shared" si="11"/>
        <v>0.021025329339203275</v>
      </c>
      <c r="AE58" s="62">
        <f t="shared" si="12"/>
        <v>0.02078025324449873</v>
      </c>
      <c r="AF58" s="13"/>
    </row>
    <row r="59" spans="1:32" ht="12.75">
      <c r="A59" s="35"/>
      <c r="B59" s="35"/>
      <c r="C59" s="35"/>
      <c r="D59" s="35"/>
      <c r="E59" s="35"/>
      <c r="F59" s="35"/>
      <c r="G59" s="35"/>
      <c r="H59" s="35"/>
      <c r="I59" s="35"/>
      <c r="J59" s="35"/>
      <c r="K59" s="35"/>
      <c r="L59" s="46">
        <f t="shared" si="15"/>
        <v>7.1197428951534505</v>
      </c>
      <c r="M59" s="21">
        <f t="shared" si="17"/>
        <v>0.7521189626206394</v>
      </c>
      <c r="N59" s="21">
        <f t="shared" si="3"/>
        <v>1.5042379252412788</v>
      </c>
      <c r="O59" s="21">
        <f t="shared" si="4"/>
        <v>2.256356887861918</v>
      </c>
      <c r="P59" s="21">
        <f t="shared" si="5"/>
        <v>3.0084758504825575</v>
      </c>
      <c r="Q59" s="21">
        <f t="shared" si="6"/>
        <v>3.760594813103197</v>
      </c>
      <c r="R59" s="12"/>
      <c r="S59" s="13">
        <f t="shared" si="18"/>
        <v>47.3030794101031</v>
      </c>
      <c r="T59" s="13"/>
      <c r="U59" s="13">
        <f t="shared" si="16"/>
        <v>29.901248991026012</v>
      </c>
      <c r="V59" s="13">
        <f t="shared" si="16"/>
        <v>40.901303760172816</v>
      </c>
      <c r="W59" s="13">
        <f t="shared" si="16"/>
        <v>44.9479977615018</v>
      </c>
      <c r="X59" s="13">
        <f t="shared" si="16"/>
        <v>46.43669328930253</v>
      </c>
      <c r="Y59" s="13">
        <f t="shared" si="16"/>
        <v>46.984353768144295</v>
      </c>
      <c r="Z59" s="13"/>
      <c r="AA59" s="62">
        <f t="shared" si="8"/>
        <v>0.033443419045810455</v>
      </c>
      <c r="AB59" s="62">
        <f t="shared" si="9"/>
        <v>0.024449098392157826</v>
      </c>
      <c r="AC59" s="62">
        <f t="shared" si="10"/>
        <v>0.022247932050412828</v>
      </c>
      <c r="AD59" s="62">
        <f t="shared" si="11"/>
        <v>0.02153469442300636</v>
      </c>
      <c r="AE59" s="62">
        <f t="shared" si="12"/>
        <v>0.021283681051244056</v>
      </c>
      <c r="AF59" s="13"/>
    </row>
    <row r="60" spans="1:32" ht="12.75">
      <c r="A60" s="35"/>
      <c r="B60" s="35"/>
      <c r="C60" s="35"/>
      <c r="D60" s="35"/>
      <c r="E60" s="35"/>
      <c r="F60" s="35"/>
      <c r="G60" s="35"/>
      <c r="H60" s="35"/>
      <c r="I60" s="35"/>
      <c r="J60" s="35"/>
      <c r="K60" s="35"/>
      <c r="L60" s="46">
        <f t="shared" si="15"/>
        <v>7.468891032517949</v>
      </c>
      <c r="M60" s="21">
        <f t="shared" si="17"/>
        <v>0.7343289196834215</v>
      </c>
      <c r="N60" s="21">
        <f t="shared" si="3"/>
        <v>1.468657839366843</v>
      </c>
      <c r="O60" s="21">
        <f t="shared" si="4"/>
        <v>2.2029867590502645</v>
      </c>
      <c r="P60" s="21">
        <f t="shared" si="5"/>
        <v>2.937315678733686</v>
      </c>
      <c r="Q60" s="21">
        <f t="shared" si="6"/>
        <v>3.6716445984171076</v>
      </c>
      <c r="R60" s="12"/>
      <c r="S60" s="13">
        <f t="shared" si="18"/>
        <v>46.184208785120845</v>
      </c>
      <c r="T60" s="13"/>
      <c r="U60" s="13">
        <f t="shared" si="16"/>
        <v>29.19398786630537</v>
      </c>
      <c r="V60" s="13">
        <f t="shared" si="16"/>
        <v>39.93385580812766</v>
      </c>
      <c r="W60" s="13">
        <f t="shared" si="16"/>
        <v>43.88483242482033</v>
      </c>
      <c r="X60" s="13">
        <f t="shared" si="16"/>
        <v>45.338315494650665</v>
      </c>
      <c r="Y60" s="13">
        <f t="shared" si="16"/>
        <v>45.873022034132</v>
      </c>
      <c r="Z60" s="13"/>
      <c r="AA60" s="62">
        <f t="shared" si="8"/>
        <v>0.03425362799284312</v>
      </c>
      <c r="AB60" s="62">
        <f t="shared" si="9"/>
        <v>0.025041408593368838</v>
      </c>
      <c r="AC60" s="62">
        <f t="shared" si="10"/>
        <v>0.02278691622471415</v>
      </c>
      <c r="AD60" s="62">
        <f t="shared" si="11"/>
        <v>0.022056399517489507</v>
      </c>
      <c r="AE60" s="62">
        <f t="shared" si="12"/>
        <v>0.02179930503065497</v>
      </c>
      <c r="AF60" s="13"/>
    </row>
    <row r="61" spans="1:32" ht="12.75">
      <c r="A61" s="35"/>
      <c r="B61" s="35"/>
      <c r="C61" s="35"/>
      <c r="D61" s="35"/>
      <c r="E61" s="35"/>
      <c r="F61" s="35"/>
      <c r="G61" s="35"/>
      <c r="H61" s="35"/>
      <c r="I61" s="35"/>
      <c r="J61" s="35"/>
      <c r="K61" s="35"/>
      <c r="L61" s="46">
        <f t="shared" si="15"/>
        <v>7.835161195722465</v>
      </c>
      <c r="M61" s="21">
        <f t="shared" si="17"/>
        <v>0.7169596687265114</v>
      </c>
      <c r="N61" s="21">
        <f t="shared" si="3"/>
        <v>1.4339193374530228</v>
      </c>
      <c r="O61" s="21">
        <f t="shared" si="4"/>
        <v>2.150879006179534</v>
      </c>
      <c r="P61" s="21">
        <f t="shared" si="5"/>
        <v>2.8678386749060456</v>
      </c>
      <c r="Q61" s="21">
        <f t="shared" si="6"/>
        <v>3.5847983436325572</v>
      </c>
      <c r="R61" s="12"/>
      <c r="S61" s="13">
        <f t="shared" si="18"/>
        <v>45.091803064560466</v>
      </c>
      <c r="T61" s="13"/>
      <c r="U61" s="13">
        <f t="shared" si="16"/>
        <v>28.50345575175723</v>
      </c>
      <c r="V61" s="13">
        <f t="shared" si="16"/>
        <v>38.98929112516861</v>
      </c>
      <c r="W61" s="13">
        <f t="shared" si="16"/>
        <v>42.84681438255494</v>
      </c>
      <c r="X61" s="13">
        <f t="shared" si="16"/>
        <v>44.26591788278806</v>
      </c>
      <c r="Y61" s="13">
        <f t="shared" si="16"/>
        <v>44.78797688541826</v>
      </c>
      <c r="Z61" s="13"/>
      <c r="AA61" s="62">
        <f t="shared" si="8"/>
        <v>0.03508346527204338</v>
      </c>
      <c r="AB61" s="62">
        <f t="shared" si="9"/>
        <v>0.025648068255195174</v>
      </c>
      <c r="AC61" s="62">
        <f t="shared" si="10"/>
        <v>0.02333895796946691</v>
      </c>
      <c r="AD61" s="62">
        <f t="shared" si="11"/>
        <v>0.022590743574953193</v>
      </c>
      <c r="AE61" s="62">
        <f t="shared" si="12"/>
        <v>0.02232742065037487</v>
      </c>
      <c r="AF61" s="13"/>
    </row>
    <row r="62" spans="1:32" ht="12.75">
      <c r="A62" s="35"/>
      <c r="B62" s="35"/>
      <c r="C62" s="35"/>
      <c r="D62" s="35"/>
      <c r="E62" s="35"/>
      <c r="F62" s="35"/>
      <c r="G62" s="35"/>
      <c r="H62" s="35"/>
      <c r="I62" s="35"/>
      <c r="J62" s="35"/>
      <c r="K62" s="35"/>
      <c r="L62" s="46">
        <f t="shared" si="15"/>
        <v>8.219393039164354</v>
      </c>
      <c r="M62" s="21">
        <f t="shared" si="17"/>
        <v>0.7000012566603454</v>
      </c>
      <c r="N62" s="21">
        <f t="shared" si="3"/>
        <v>1.4000025133206908</v>
      </c>
      <c r="O62" s="21">
        <f t="shared" si="4"/>
        <v>2.1000037699810363</v>
      </c>
      <c r="P62" s="21">
        <f t="shared" si="5"/>
        <v>2.8000050266413816</v>
      </c>
      <c r="Q62" s="21">
        <f t="shared" si="6"/>
        <v>3.500006283301727</v>
      </c>
      <c r="R62" s="12"/>
      <c r="S62" s="13">
        <f t="shared" si="18"/>
        <v>44.02523626794625</v>
      </c>
      <c r="T62" s="13"/>
      <c r="U62" s="13">
        <f t="shared" si="16"/>
        <v>27.829256952253466</v>
      </c>
      <c r="V62" s="13">
        <f t="shared" si="16"/>
        <v>38.06706844806495</v>
      </c>
      <c r="W62" s="13">
        <f t="shared" si="16"/>
        <v>41.833348819962644</v>
      </c>
      <c r="X62" s="13">
        <f t="shared" si="16"/>
        <v>43.21888593847134</v>
      </c>
      <c r="Y62" s="13">
        <f t="shared" si="16"/>
        <v>43.72859655935061</v>
      </c>
      <c r="Z62" s="13"/>
      <c r="AA62" s="62">
        <f t="shared" si="8"/>
        <v>0.035933406404479125</v>
      </c>
      <c r="AB62" s="62">
        <f t="shared" si="9"/>
        <v>0.026269425011392823</v>
      </c>
      <c r="AC62" s="62">
        <f t="shared" si="10"/>
        <v>0.0239043736207608</v>
      </c>
      <c r="AD62" s="62">
        <f t="shared" si="11"/>
        <v>0.023138032790193903</v>
      </c>
      <c r="AE62" s="62">
        <f t="shared" si="12"/>
        <v>0.022868330536122982</v>
      </c>
      <c r="AF62" s="13"/>
    </row>
    <row r="63" spans="1:32" ht="12.75">
      <c r="A63" s="35"/>
      <c r="B63" s="35"/>
      <c r="C63" s="35"/>
      <c r="D63" s="35"/>
      <c r="E63" s="35"/>
      <c r="F63" s="35"/>
      <c r="G63" s="35"/>
      <c r="H63" s="35"/>
      <c r="I63" s="35"/>
      <c r="J63" s="35"/>
      <c r="K63" s="35"/>
      <c r="L63" s="46">
        <f t="shared" si="15"/>
        <v>8.622467393414489</v>
      </c>
      <c r="M63" s="21">
        <f t="shared" si="17"/>
        <v>0.6834439658180785</v>
      </c>
      <c r="N63" s="21">
        <f t="shared" si="3"/>
        <v>1.366887931636157</v>
      </c>
      <c r="O63" s="21">
        <f t="shared" si="4"/>
        <v>2.0503318974542357</v>
      </c>
      <c r="P63" s="21">
        <f t="shared" si="5"/>
        <v>2.733775863272314</v>
      </c>
      <c r="Q63" s="21">
        <f t="shared" si="6"/>
        <v>3.4172198290903926</v>
      </c>
      <c r="R63" s="12"/>
      <c r="S63" s="13">
        <f t="shared" si="18"/>
        <v>42.9838972212628</v>
      </c>
      <c r="T63" s="13"/>
      <c r="U63" s="13">
        <f t="shared" si="16"/>
        <v>27.171005132133928</v>
      </c>
      <c r="V63" s="13">
        <f t="shared" si="16"/>
        <v>37.16665931620975</v>
      </c>
      <c r="W63" s="13">
        <f t="shared" si="16"/>
        <v>40.843854991590554</v>
      </c>
      <c r="X63" s="13">
        <f t="shared" si="16"/>
        <v>42.19661968172768</v>
      </c>
      <c r="Y63" s="13">
        <f t="shared" si="16"/>
        <v>42.69427399997179</v>
      </c>
      <c r="Z63" s="13"/>
      <c r="AA63" s="62">
        <f t="shared" si="8"/>
        <v>0.036803938431314964</v>
      </c>
      <c r="AB63" s="62">
        <f t="shared" si="9"/>
        <v>0.026905834917583325</v>
      </c>
      <c r="AC63" s="62">
        <f t="shared" si="10"/>
        <v>0.024483487178325665</v>
      </c>
      <c r="AD63" s="62">
        <f t="shared" si="11"/>
        <v>0.023698580775962676</v>
      </c>
      <c r="AE63" s="62">
        <f t="shared" si="12"/>
        <v>0.023422344645107694</v>
      </c>
      <c r="AF63" s="13"/>
    </row>
    <row r="64" spans="1:32" ht="12.75">
      <c r="A64" s="35"/>
      <c r="B64" s="35"/>
      <c r="C64" s="35"/>
      <c r="D64" s="35"/>
      <c r="E64" s="35"/>
      <c r="F64" s="35"/>
      <c r="G64" s="35"/>
      <c r="H64" s="35"/>
      <c r="I64" s="35"/>
      <c r="J64" s="35"/>
      <c r="K64" s="35"/>
      <c r="L64" s="46">
        <f t="shared" si="15"/>
        <v>9.045308284473366</v>
      </c>
      <c r="M64" s="21">
        <f t="shared" si="17"/>
        <v>0.6672783083870764</v>
      </c>
      <c r="N64" s="21">
        <f t="shared" si="3"/>
        <v>1.3345566167741527</v>
      </c>
      <c r="O64" s="21">
        <f t="shared" si="4"/>
        <v>2.001834925161229</v>
      </c>
      <c r="P64" s="21">
        <f t="shared" si="5"/>
        <v>2.6691132335483054</v>
      </c>
      <c r="Q64" s="21">
        <f t="shared" si="6"/>
        <v>3.336391541935382</v>
      </c>
      <c r="R64" s="12"/>
      <c r="S64" s="13">
        <f t="shared" si="18"/>
        <v>41.96718920673436</v>
      </c>
      <c r="T64" s="13"/>
      <c r="U64" s="13">
        <f t="shared" si="16"/>
        <v>26.52832309382474</v>
      </c>
      <c r="V64" s="13">
        <f t="shared" si="16"/>
        <v>36.28754776879645</v>
      </c>
      <c r="W64" s="13">
        <f t="shared" si="16"/>
        <v>39.877765888491595</v>
      </c>
      <c r="X64" s="13">
        <f t="shared" si="16"/>
        <v>41.19853332404863</v>
      </c>
      <c r="Y64" s="13">
        <f t="shared" si="16"/>
        <v>41.68441651015879</v>
      </c>
      <c r="Z64" s="13"/>
      <c r="AA64" s="62">
        <f t="shared" si="8"/>
        <v>0.03769556019290115</v>
      </c>
      <c r="AB64" s="62">
        <f t="shared" si="9"/>
        <v>0.027557662655284105</v>
      </c>
      <c r="AC64" s="62">
        <f t="shared" si="10"/>
        <v>0.025076630491192888</v>
      </c>
      <c r="AD64" s="62">
        <f t="shared" si="11"/>
        <v>0.024272708742674454</v>
      </c>
      <c r="AE64" s="62">
        <f t="shared" si="12"/>
        <v>0.023989780443641157</v>
      </c>
      <c r="AF64" s="13"/>
    </row>
    <row r="65" spans="1:32" ht="12.75">
      <c r="A65" s="35"/>
      <c r="B65" s="35"/>
      <c r="C65" s="35"/>
      <c r="D65" s="35"/>
      <c r="E65" s="35"/>
      <c r="F65" s="35"/>
      <c r="G65" s="35"/>
      <c r="H65" s="35"/>
      <c r="I65" s="35"/>
      <c r="J65" s="35"/>
      <c r="K65" s="35"/>
      <c r="L65" s="46">
        <f t="shared" si="15"/>
        <v>9.488885052050374</v>
      </c>
      <c r="M65" s="21">
        <f t="shared" si="17"/>
        <v>0.6514950209721203</v>
      </c>
      <c r="N65" s="21">
        <f t="shared" si="3"/>
        <v>1.3029900419442406</v>
      </c>
      <c r="O65" s="21">
        <f t="shared" si="4"/>
        <v>1.954485062916361</v>
      </c>
      <c r="P65" s="21">
        <f t="shared" si="5"/>
        <v>2.6059800838884812</v>
      </c>
      <c r="Q65" s="21">
        <f t="shared" si="6"/>
        <v>3.2574751048606014</v>
      </c>
      <c r="R65" s="12"/>
      <c r="S65" s="13">
        <f t="shared" si="18"/>
        <v>40.97452962088807</v>
      </c>
      <c r="T65" s="13"/>
      <c r="U65" s="13">
        <f t="shared" si="16"/>
        <v>25.900842561693057</v>
      </c>
      <c r="V65" s="13">
        <f t="shared" si="16"/>
        <v>35.42923004915821</v>
      </c>
      <c r="W65" s="13">
        <f t="shared" si="16"/>
        <v>38.93452791331185</v>
      </c>
      <c r="X65" s="13">
        <f t="shared" si="16"/>
        <v>40.22405493271614</v>
      </c>
      <c r="Y65" s="13">
        <f t="shared" si="16"/>
        <v>40.69844541199007</v>
      </c>
      <c r="Z65" s="13"/>
      <c r="AA65" s="62">
        <f t="shared" si="8"/>
        <v>0.03860878261462368</v>
      </c>
      <c r="AB65" s="62">
        <f t="shared" si="9"/>
        <v>0.02822528174088163</v>
      </c>
      <c r="AC65" s="62">
        <f t="shared" si="10"/>
        <v>0.025684143447854586</v>
      </c>
      <c r="AD65" s="62">
        <f t="shared" si="11"/>
        <v>0.02486074568247102</v>
      </c>
      <c r="AE65" s="62">
        <f t="shared" si="12"/>
        <v>0.024570963089056774</v>
      </c>
      <c r="AF65" s="13"/>
    </row>
    <row r="66" spans="1:32" ht="12.75">
      <c r="A66" s="35"/>
      <c r="B66" s="35"/>
      <c r="C66" s="35"/>
      <c r="D66" s="35"/>
      <c r="E66" s="35"/>
      <c r="F66" s="35"/>
      <c r="G66" s="35"/>
      <c r="H66" s="35"/>
      <c r="I66" s="35"/>
      <c r="J66" s="35"/>
      <c r="K66" s="35"/>
      <c r="L66" s="46">
        <f t="shared" si="15"/>
        <v>9.95421457172228</v>
      </c>
      <c r="M66" s="21">
        <f t="shared" si="17"/>
        <v>0.6360850592872112</v>
      </c>
      <c r="N66" s="21">
        <f t="shared" si="3"/>
        <v>1.2721701185744223</v>
      </c>
      <c r="O66" s="21">
        <f t="shared" si="4"/>
        <v>1.9082551778616335</v>
      </c>
      <c r="P66" s="21">
        <f t="shared" si="5"/>
        <v>2.5443402371488446</v>
      </c>
      <c r="Q66" s="21">
        <f t="shared" si="6"/>
        <v>3.1804252964360558</v>
      </c>
      <c r="R66" s="12"/>
      <c r="S66" s="13">
        <f t="shared" si="18"/>
        <v>40.0053496407051</v>
      </c>
      <c r="T66" s="13"/>
      <c r="U66" s="13">
        <f t="shared" si="16"/>
        <v>25.288203971014344</v>
      </c>
      <c r="V66" s="13">
        <f t="shared" si="16"/>
        <v>34.591214316100555</v>
      </c>
      <c r="W66" s="13">
        <f t="shared" si="16"/>
        <v>38.013600563063015</v>
      </c>
      <c r="X66" s="13">
        <f t="shared" si="16"/>
        <v>39.27262610306839</v>
      </c>
      <c r="Y66" s="13">
        <f t="shared" si="16"/>
        <v>39.735795715146146</v>
      </c>
      <c r="Z66" s="13"/>
      <c r="AA66" s="62">
        <f t="shared" si="8"/>
        <v>0.03954412899967955</v>
      </c>
      <c r="AB66" s="62">
        <f t="shared" si="9"/>
        <v>0.02890907473966729</v>
      </c>
      <c r="AC66" s="62">
        <f t="shared" si="10"/>
        <v>0.026306374171029673</v>
      </c>
      <c r="AD66" s="62">
        <f t="shared" si="11"/>
        <v>0.025463028557743163</v>
      </c>
      <c r="AE66" s="62">
        <f t="shared" si="12"/>
        <v>0.025166225616033874</v>
      </c>
      <c r="AF66" s="13"/>
    </row>
    <row r="67" spans="1:32" ht="12.75">
      <c r="A67" s="35"/>
      <c r="B67" s="35"/>
      <c r="C67" s="35"/>
      <c r="D67" s="35"/>
      <c r="E67" s="35"/>
      <c r="F67" s="35"/>
      <c r="G67" s="35"/>
      <c r="H67" s="35"/>
      <c r="I67" s="35"/>
      <c r="J67" s="35"/>
      <c r="K67" s="35"/>
      <c r="L67" s="46">
        <f t="shared" si="15"/>
        <v>10.442363586065092</v>
      </c>
      <c r="M67" s="21">
        <f t="shared" si="17"/>
        <v>0.6210395929729283</v>
      </c>
      <c r="N67" s="21">
        <f t="shared" si="3"/>
        <v>1.2420791859458566</v>
      </c>
      <c r="O67" s="21">
        <f t="shared" si="4"/>
        <v>1.863118778918785</v>
      </c>
      <c r="P67" s="21">
        <f t="shared" si="5"/>
        <v>2.4841583718917133</v>
      </c>
      <c r="Q67" s="21">
        <f t="shared" si="6"/>
        <v>3.1051979648646415</v>
      </c>
      <c r="R67" s="12"/>
      <c r="S67" s="13">
        <f t="shared" si="18"/>
        <v>39.05909389766845</v>
      </c>
      <c r="T67" s="13"/>
      <c r="U67" s="13">
        <f t="shared" si="16"/>
        <v>24.690056261931286</v>
      </c>
      <c r="V67" s="13">
        <f t="shared" si="16"/>
        <v>33.773020362062034</v>
      </c>
      <c r="W67" s="13">
        <f t="shared" si="16"/>
        <v>37.11445611939841</v>
      </c>
      <c r="X67" s="13">
        <f t="shared" si="16"/>
        <v>38.34370163851759</v>
      </c>
      <c r="Y67" s="13">
        <f t="shared" si="16"/>
        <v>38.795915793153654</v>
      </c>
      <c r="Z67" s="13"/>
      <c r="AA67" s="62">
        <f t="shared" si="8"/>
        <v>0.04050213532894472</v>
      </c>
      <c r="AB67" s="62">
        <f t="shared" si="9"/>
        <v>0.029609433485058435</v>
      </c>
      <c r="AC67" s="62">
        <f t="shared" si="10"/>
        <v>0.026943679217148367</v>
      </c>
      <c r="AD67" s="62">
        <f t="shared" si="11"/>
        <v>0.02607990249421994</v>
      </c>
      <c r="AE67" s="62">
        <f t="shared" si="12"/>
        <v>0.025775909127436315</v>
      </c>
      <c r="AF67" s="13"/>
    </row>
    <row r="68" spans="1:32" ht="12.75">
      <c r="A68" s="35"/>
      <c r="B68" s="35"/>
      <c r="C68" s="35"/>
      <c r="D68" s="35"/>
      <c r="E68" s="35"/>
      <c r="F68" s="35"/>
      <c r="G68" s="35"/>
      <c r="H68" s="35"/>
      <c r="I68" s="35"/>
      <c r="J68" s="35"/>
      <c r="K68" s="35"/>
      <c r="L68" s="46">
        <f t="shared" si="15"/>
        <v>10.954451150103303</v>
      </c>
      <c r="M68" s="21">
        <f t="shared" si="17"/>
        <v>0.6063500005363748</v>
      </c>
      <c r="N68" s="21">
        <f t="shared" si="3"/>
        <v>1.2127000010727496</v>
      </c>
      <c r="O68" s="21">
        <f t="shared" si="4"/>
        <v>1.8190500016091242</v>
      </c>
      <c r="P68" s="21">
        <f t="shared" si="5"/>
        <v>2.425400002145499</v>
      </c>
      <c r="Q68" s="21">
        <f t="shared" si="6"/>
        <v>3.031750002681874</v>
      </c>
      <c r="R68" s="12"/>
      <c r="S68" s="13">
        <f t="shared" si="18"/>
        <v>38.13522015952042</v>
      </c>
      <c r="T68" s="13"/>
      <c r="U68" s="13">
        <f t="shared" si="16"/>
        <v>24.106056678286127</v>
      </c>
      <c r="V68" s="13">
        <f t="shared" si="16"/>
        <v>32.974179337941145</v>
      </c>
      <c r="W68" s="13">
        <f t="shared" si="16"/>
        <v>36.23657934621483</v>
      </c>
      <c r="X68" s="13">
        <f t="shared" si="16"/>
        <v>37.436749238136265</v>
      </c>
      <c r="Y68" s="13">
        <f t="shared" si="16"/>
        <v>37.87826706728712</v>
      </c>
      <c r="Z68" s="13"/>
      <c r="AA68" s="62">
        <f t="shared" si="8"/>
        <v>0.04148335056810699</v>
      </c>
      <c r="AB68" s="62">
        <f t="shared" si="9"/>
        <v>0.030326759303130495</v>
      </c>
      <c r="AC68" s="62">
        <f t="shared" si="10"/>
        <v>0.027596423780669493</v>
      </c>
      <c r="AD68" s="62">
        <f t="shared" si="11"/>
        <v>0.02671172097873591</v>
      </c>
      <c r="AE68" s="62">
        <f t="shared" si="12"/>
        <v>0.02640036298977447</v>
      </c>
      <c r="AF68" s="13"/>
    </row>
    <row r="69" spans="1:32" ht="12.75">
      <c r="A69" s="35"/>
      <c r="B69" s="35"/>
      <c r="C69" s="35"/>
      <c r="D69" s="35"/>
      <c r="E69" s="35"/>
      <c r="F69" s="35"/>
      <c r="G69" s="35"/>
      <c r="H69" s="35"/>
      <c r="I69" s="35"/>
      <c r="J69" s="35"/>
      <c r="K69" s="35"/>
      <c r="L69" s="46">
        <f t="shared" si="15"/>
        <v>11.491651196682586</v>
      </c>
      <c r="M69" s="21">
        <f t="shared" si="17"/>
        <v>0.5920078644108095</v>
      </c>
      <c r="N69" s="21">
        <f t="shared" si="3"/>
        <v>1.184015728821619</v>
      </c>
      <c r="O69" s="21">
        <f t="shared" si="4"/>
        <v>1.7760235932324286</v>
      </c>
      <c r="P69" s="21">
        <f t="shared" si="5"/>
        <v>2.368031457643238</v>
      </c>
      <c r="Q69" s="21">
        <f t="shared" si="6"/>
        <v>2.9600393220540475</v>
      </c>
      <c r="R69" s="12"/>
      <c r="S69" s="13">
        <f t="shared" si="18"/>
        <v>37.23319901954777</v>
      </c>
      <c r="T69" s="13"/>
      <c r="U69" s="13">
        <f t="shared" si="16"/>
        <v>23.53587057121144</v>
      </c>
      <c r="V69" s="13">
        <f t="shared" si="16"/>
        <v>32.194233484432104</v>
      </c>
      <c r="W69" s="13">
        <f t="shared" si="16"/>
        <v>35.37946719440726</v>
      </c>
      <c r="X69" s="13">
        <f t="shared" si="16"/>
        <v>36.55124919163336</v>
      </c>
      <c r="Y69" s="13">
        <f t="shared" si="16"/>
        <v>36.982323697947656</v>
      </c>
      <c r="Z69" s="13"/>
      <c r="AA69" s="62">
        <f t="shared" si="8"/>
        <v>0.04248833698223927</v>
      </c>
      <c r="AB69" s="62">
        <f t="shared" si="9"/>
        <v>0.03106146324258851</v>
      </c>
      <c r="AC69" s="62">
        <f t="shared" si="10"/>
        <v>0.02826498190334756</v>
      </c>
      <c r="AD69" s="62">
        <f t="shared" si="11"/>
        <v>0.027358846061789364</v>
      </c>
      <c r="AE69" s="62">
        <f t="shared" si="12"/>
        <v>0.027039945033402412</v>
      </c>
      <c r="AF69" s="13"/>
    </row>
    <row r="70" spans="1:32" ht="12.75">
      <c r="A70" s="35"/>
      <c r="B70" s="35"/>
      <c r="C70" s="35"/>
      <c r="D70" s="35"/>
      <c r="E70" s="35"/>
      <c r="F70" s="35"/>
      <c r="G70" s="35"/>
      <c r="H70" s="35"/>
      <c r="I70" s="35"/>
      <c r="J70" s="35"/>
      <c r="K70" s="35"/>
      <c r="L70" s="46">
        <f t="shared" si="15"/>
        <v>12.05519522764689</v>
      </c>
      <c r="M70" s="21">
        <f t="shared" si="17"/>
        <v>0.5780049661321351</v>
      </c>
      <c r="N70" s="21">
        <f t="shared" si="3"/>
        <v>1.1560099322642703</v>
      </c>
      <c r="O70" s="21">
        <f t="shared" si="4"/>
        <v>1.7340148983964054</v>
      </c>
      <c r="P70" s="21">
        <f t="shared" si="5"/>
        <v>2.3120198645285406</v>
      </c>
      <c r="Q70" s="21">
        <f t="shared" si="6"/>
        <v>2.8900248306606757</v>
      </c>
      <c r="R70" s="12"/>
      <c r="S70" s="13">
        <f t="shared" si="18"/>
        <v>36.352513593216045</v>
      </c>
      <c r="T70" s="13"/>
      <c r="U70" s="13">
        <f t="shared" si="16"/>
        <v>22.979171207366466</v>
      </c>
      <c r="V70" s="13">
        <f t="shared" si="16"/>
        <v>31.432735869715337</v>
      </c>
      <c r="W70" s="13">
        <f t="shared" si="16"/>
        <v>34.54262851360689</v>
      </c>
      <c r="X70" s="13">
        <f t="shared" si="16"/>
        <v>35.6866940815449</v>
      </c>
      <c r="Y70" s="13">
        <f t="shared" si="16"/>
        <v>36.10757228334142</v>
      </c>
      <c r="Z70" s="13"/>
      <c r="AA70" s="62">
        <f t="shared" si="8"/>
        <v>0.04351767045799409</v>
      </c>
      <c r="AB70" s="62">
        <f t="shared" si="9"/>
        <v>0.03181396631031011</v>
      </c>
      <c r="AC70" s="62">
        <f t="shared" si="10"/>
        <v>0.02894973668856972</v>
      </c>
      <c r="AD70" s="62">
        <f t="shared" si="11"/>
        <v>0.02802164856500794</v>
      </c>
      <c r="AE70" s="62">
        <f t="shared" si="12"/>
        <v>0.027695021757565233</v>
      </c>
      <c r="AF70" s="13"/>
    </row>
    <row r="71" spans="1:32" ht="12.75">
      <c r="A71" s="35"/>
      <c r="B71" s="35"/>
      <c r="C71" s="35"/>
      <c r="D71" s="35"/>
      <c r="E71" s="35"/>
      <c r="F71" s="35"/>
      <c r="G71" s="35"/>
      <c r="H71" s="35"/>
      <c r="I71" s="35"/>
      <c r="J71" s="35"/>
      <c r="K71" s="35"/>
      <c r="L71" s="46">
        <f t="shared" si="15"/>
        <v>12.646375136989331</v>
      </c>
      <c r="M71" s="21">
        <f t="shared" si="17"/>
        <v>0.5643332816294772</v>
      </c>
      <c r="N71" s="21">
        <f t="shared" si="3"/>
        <v>1.1286665632589543</v>
      </c>
      <c r="O71" s="21">
        <f t="shared" si="4"/>
        <v>1.6929998448884316</v>
      </c>
      <c r="P71" s="21">
        <f t="shared" si="5"/>
        <v>2.2573331265179086</v>
      </c>
      <c r="Q71" s="21">
        <f t="shared" si="6"/>
        <v>2.8216664081473857</v>
      </c>
      <c r="R71" s="12"/>
      <c r="S71" s="13">
        <f t="shared" si="18"/>
        <v>35.49265922197969</v>
      </c>
      <c r="T71" s="13"/>
      <c r="U71" s="13">
        <f t="shared" si="16"/>
        <v>22.435639581709363</v>
      </c>
      <c r="V71" s="13">
        <f t="shared" si="16"/>
        <v>30.6892501333525</v>
      </c>
      <c r="W71" s="13">
        <f t="shared" si="16"/>
        <v>33.72558377073769</v>
      </c>
      <c r="X71" s="13">
        <f t="shared" si="16"/>
        <v>34.84258849246901</v>
      </c>
      <c r="Y71" s="13">
        <f t="shared" si="16"/>
        <v>35.25351156528539</v>
      </c>
      <c r="Z71" s="13"/>
      <c r="AA71" s="62">
        <f t="shared" si="8"/>
        <v>0.044571940833603385</v>
      </c>
      <c r="AB71" s="62">
        <f t="shared" si="9"/>
        <v>0.03258469971259476</v>
      </c>
      <c r="AC71" s="62">
        <f t="shared" si="10"/>
        <v>0.029651080520885126</v>
      </c>
      <c r="AD71" s="62">
        <f t="shared" si="11"/>
        <v>0.028700508293640216</v>
      </c>
      <c r="AE71" s="62">
        <f t="shared" si="12"/>
        <v>0.028365968540413813</v>
      </c>
      <c r="AF71" s="13"/>
    </row>
    <row r="72" spans="1:32" ht="12.75">
      <c r="A72" s="35"/>
      <c r="B72" s="35"/>
      <c r="C72" s="35"/>
      <c r="D72" s="35"/>
      <c r="E72" s="35"/>
      <c r="F72" s="35"/>
      <c r="G72" s="35"/>
      <c r="H72" s="35"/>
      <c r="I72" s="35"/>
      <c r="J72" s="35"/>
      <c r="K72" s="35"/>
      <c r="L72" s="46">
        <f t="shared" si="15"/>
        <v>13.266546172448802</v>
      </c>
      <c r="M72" s="21">
        <f t="shared" si="17"/>
        <v>0.5509849766271565</v>
      </c>
      <c r="N72" s="21">
        <f t="shared" si="3"/>
        <v>1.101969953254313</v>
      </c>
      <c r="O72" s="21">
        <f t="shared" si="4"/>
        <v>1.6529549298814694</v>
      </c>
      <c r="P72" s="21">
        <f t="shared" si="5"/>
        <v>2.203939906508626</v>
      </c>
      <c r="Q72" s="21">
        <f t="shared" si="6"/>
        <v>2.7549248831357827</v>
      </c>
      <c r="R72" s="12"/>
      <c r="S72" s="13">
        <f t="shared" si="18"/>
        <v>34.65314318409789</v>
      </c>
      <c r="T72" s="13"/>
      <c r="U72" s="13">
        <f t="shared" si="16"/>
        <v>21.904964234697985</v>
      </c>
      <c r="V72" s="13">
        <f t="shared" si="16"/>
        <v>29.96335023623911</v>
      </c>
      <c r="W72" s="13">
        <f t="shared" si="16"/>
        <v>32.927864775229835</v>
      </c>
      <c r="X72" s="13">
        <f t="shared" si="16"/>
        <v>34.01844872717835</v>
      </c>
      <c r="Y72" s="13">
        <f t="shared" si="16"/>
        <v>34.419652141971724</v>
      </c>
      <c r="Z72" s="13"/>
      <c r="AA72" s="62">
        <f t="shared" si="8"/>
        <v>0.04565175223687314</v>
      </c>
      <c r="AB72" s="62">
        <f t="shared" si="9"/>
        <v>0.03337410510225763</v>
      </c>
      <c r="AC72" s="62">
        <f t="shared" si="10"/>
        <v>0.030369415290852853</v>
      </c>
      <c r="AD72" s="62">
        <f t="shared" si="11"/>
        <v>0.02939581425419526</v>
      </c>
      <c r="AE72" s="62">
        <f t="shared" si="12"/>
        <v>0.029053169854107514</v>
      </c>
      <c r="AF72" s="13"/>
    </row>
    <row r="73" spans="1:32" ht="12.75">
      <c r="A73" s="35"/>
      <c r="B73" s="35"/>
      <c r="C73" s="35"/>
      <c r="D73" s="35"/>
      <c r="E73" s="35"/>
      <c r="F73" s="35"/>
      <c r="G73" s="35"/>
      <c r="H73" s="35"/>
      <c r="I73" s="35"/>
      <c r="J73" s="35"/>
      <c r="K73" s="35"/>
      <c r="L73" s="46">
        <f t="shared" si="15"/>
        <v>13.91713004234159</v>
      </c>
      <c r="M73" s="21">
        <f t="shared" si="17"/>
        <v>0.5379524021554194</v>
      </c>
      <c r="N73" s="21">
        <f t="shared" si="3"/>
        <v>1.0759048043108388</v>
      </c>
      <c r="O73" s="21">
        <f t="shared" si="4"/>
        <v>1.6138572064662582</v>
      </c>
      <c r="P73" s="21">
        <f t="shared" si="5"/>
        <v>2.1518096086216776</v>
      </c>
      <c r="Q73" s="21">
        <f t="shared" si="6"/>
        <v>2.689762010777097</v>
      </c>
      <c r="R73" s="12"/>
      <c r="S73" s="13">
        <f t="shared" si="18"/>
        <v>33.833484412290524</v>
      </c>
      <c r="T73" s="13"/>
      <c r="U73" s="13">
        <f t="shared" si="16"/>
        <v>21.38684107381438</v>
      </c>
      <c r="V73" s="13">
        <f t="shared" si="16"/>
        <v>29.254620216471665</v>
      </c>
      <c r="W73" s="13">
        <f t="shared" si="16"/>
        <v>32.149014410732754</v>
      </c>
      <c r="X73" s="13">
        <f t="shared" si="16"/>
        <v>33.21380252944739</v>
      </c>
      <c r="Y73" s="13">
        <f t="shared" si="16"/>
        <v>33.60551618752613</v>
      </c>
      <c r="Z73" s="13"/>
      <c r="AA73" s="62">
        <f t="shared" si="8"/>
        <v>0.0467577234313664</v>
      </c>
      <c r="AB73" s="62">
        <f t="shared" si="9"/>
        <v>0.034182634831709593</v>
      </c>
      <c r="AC73" s="62">
        <f t="shared" si="10"/>
        <v>0.03110515262533697</v>
      </c>
      <c r="AD73" s="62">
        <f t="shared" si="11"/>
        <v>0.030107964877354797</v>
      </c>
      <c r="AE73" s="62">
        <f t="shared" si="12"/>
        <v>0.029757019485128017</v>
      </c>
      <c r="AF73" s="13"/>
    </row>
    <row r="74" spans="1:32" ht="12.75">
      <c r="A74" s="35"/>
      <c r="B74" s="35"/>
      <c r="C74" s="35"/>
      <c r="D74" s="35"/>
      <c r="E74" s="35"/>
      <c r="F74" s="35"/>
      <c r="G74" s="35"/>
      <c r="H74" s="35"/>
      <c r="I74" s="35"/>
      <c r="J74" s="35"/>
      <c r="K74" s="35"/>
      <c r="L74" s="46">
        <f t="shared" si="15"/>
        <v>14.599618174750246</v>
      </c>
      <c r="M74" s="21">
        <f t="shared" si="17"/>
        <v>0.525228090167355</v>
      </c>
      <c r="N74" s="21">
        <f t="shared" si="3"/>
        <v>1.05045618033471</v>
      </c>
      <c r="O74" s="21">
        <f t="shared" si="4"/>
        <v>1.575684270502065</v>
      </c>
      <c r="P74" s="21">
        <f t="shared" si="5"/>
        <v>2.10091236066942</v>
      </c>
      <c r="Q74" s="21">
        <f t="shared" si="6"/>
        <v>2.6261404508367754</v>
      </c>
      <c r="R74" s="12"/>
      <c r="S74" s="13">
        <f t="shared" si="18"/>
        <v>33.033213218072646</v>
      </c>
      <c r="T74" s="13"/>
      <c r="U74" s="13">
        <f t="shared" si="16"/>
        <v>20.88097319931098</v>
      </c>
      <c r="V74" s="13">
        <f t="shared" si="16"/>
        <v>28.562653950989365</v>
      </c>
      <c r="W74" s="13">
        <f t="shared" si="16"/>
        <v>31.388586373174235</v>
      </c>
      <c r="X74" s="13">
        <f t="shared" si="16"/>
        <v>32.42818881343587</v>
      </c>
      <c r="Y74" s="13">
        <f t="shared" si="16"/>
        <v>32.810637178199784</v>
      </c>
      <c r="Z74" s="13"/>
      <c r="AA74" s="62">
        <f t="shared" si="8"/>
        <v>0.04789048817097268</v>
      </c>
      <c r="AB74" s="62">
        <f t="shared" si="9"/>
        <v>0.03501075221216835</v>
      </c>
      <c r="AC74" s="62">
        <f t="shared" si="10"/>
        <v>0.03185871412338067</v>
      </c>
      <c r="AD74" s="62">
        <f t="shared" si="11"/>
        <v>0.030837368246285565</v>
      </c>
      <c r="AE74" s="62">
        <f t="shared" si="12"/>
        <v>0.03047792075993042</v>
      </c>
      <c r="AF74" s="13"/>
    </row>
    <row r="75" spans="1:32" ht="12.75">
      <c r="A75" s="35"/>
      <c r="B75" s="35"/>
      <c r="C75" s="35"/>
      <c r="D75" s="35"/>
      <c r="E75" s="35"/>
      <c r="F75" s="35"/>
      <c r="G75" s="35"/>
      <c r="H75" s="35"/>
      <c r="I75" s="35"/>
      <c r="J75" s="35"/>
      <c r="K75" s="35"/>
      <c r="L75" s="46">
        <f t="shared" si="15"/>
        <v>15.315575136541218</v>
      </c>
      <c r="M75" s="21">
        <f t="shared" si="17"/>
        <v>0.5128047492594846</v>
      </c>
      <c r="N75" s="21">
        <f t="shared" si="3"/>
        <v>1.0256094985189692</v>
      </c>
      <c r="O75" s="21">
        <f t="shared" si="4"/>
        <v>1.5384142477784537</v>
      </c>
      <c r="P75" s="21">
        <f t="shared" si="5"/>
        <v>2.0512189970379384</v>
      </c>
      <c r="Q75" s="21">
        <f t="shared" si="6"/>
        <v>2.564023746297423</v>
      </c>
      <c r="R75" s="12"/>
      <c r="S75" s="13">
        <f t="shared" si="18"/>
        <v>32.251871022609095</v>
      </c>
      <c r="T75" s="13"/>
      <c r="U75" s="13">
        <f t="shared" si="16"/>
        <v>20.387070734078225</v>
      </c>
      <c r="V75" s="13">
        <f t="shared" si="16"/>
        <v>27.88705492285359</v>
      </c>
      <c r="W75" s="13">
        <f t="shared" si="16"/>
        <v>30.646144915014926</v>
      </c>
      <c r="X75" s="13">
        <f t="shared" si="16"/>
        <v>31.661157399472955</v>
      </c>
      <c r="Y75" s="13">
        <f t="shared" si="16"/>
        <v>32.03455962503742</v>
      </c>
      <c r="Z75" s="13"/>
      <c r="AA75" s="62">
        <f t="shared" si="8"/>
        <v>0.04905069556306779</v>
      </c>
      <c r="AB75" s="62">
        <f t="shared" si="9"/>
        <v>0.03585893177914942</v>
      </c>
      <c r="AC75" s="62">
        <f t="shared" si="10"/>
        <v>0.032630531597795026</v>
      </c>
      <c r="AD75" s="62">
        <f t="shared" si="11"/>
        <v>0.03158444233048304</v>
      </c>
      <c r="AE75" s="62">
        <f t="shared" si="12"/>
        <v>0.031216286776061215</v>
      </c>
      <c r="AF75" s="13"/>
    </row>
    <row r="76" spans="1:32" ht="12.75">
      <c r="A76" s="35"/>
      <c r="B76" s="35"/>
      <c r="C76" s="35"/>
      <c r="D76" s="35"/>
      <c r="E76" s="35"/>
      <c r="F76" s="35"/>
      <c r="G76" s="35"/>
      <c r="H76" s="35"/>
      <c r="I76" s="35"/>
      <c r="J76" s="35"/>
      <c r="K76" s="35"/>
      <c r="L76" s="46">
        <f t="shared" si="15"/>
        <v>16.066642220049175</v>
      </c>
      <c r="M76" s="21">
        <f t="shared" si="17"/>
        <v>0.5006752604935738</v>
      </c>
      <c r="N76" s="21">
        <f t="shared" si="3"/>
        <v>1.0013505209871476</v>
      </c>
      <c r="O76" s="21">
        <f t="shared" si="4"/>
        <v>1.5020257814807214</v>
      </c>
      <c r="P76" s="21">
        <f t="shared" si="5"/>
        <v>2.002701041974295</v>
      </c>
      <c r="Q76" s="21">
        <f t="shared" si="6"/>
        <v>2.503376302467869</v>
      </c>
      <c r="R76" s="12"/>
      <c r="S76" s="13">
        <f t="shared" si="18"/>
        <v>31.48901009393546</v>
      </c>
      <c r="T76" s="13"/>
      <c r="U76" s="13">
        <f t="shared" si="16"/>
        <v>19.904850657536574</v>
      </c>
      <c r="V76" s="13">
        <f t="shared" si="16"/>
        <v>27.22743599403215</v>
      </c>
      <c r="W76" s="13">
        <f t="shared" si="16"/>
        <v>29.921264595552337</v>
      </c>
      <c r="X76" s="13">
        <f t="shared" si="16"/>
        <v>30.91226875609123</v>
      </c>
      <c r="Y76" s="13">
        <f t="shared" si="16"/>
        <v>31.276838812868853</v>
      </c>
      <c r="Z76" s="13"/>
      <c r="AA76" s="62">
        <f t="shared" si="8"/>
        <v>0.0502390104404712</v>
      </c>
      <c r="AB76" s="62">
        <f t="shared" si="9"/>
        <v>0.036727659564388844</v>
      </c>
      <c r="AC76" s="62">
        <f t="shared" si="10"/>
        <v>0.03342104732260032</v>
      </c>
      <c r="AD76" s="62">
        <f t="shared" si="11"/>
        <v>0.032349615225280126</v>
      </c>
      <c r="AE76" s="62">
        <f t="shared" si="12"/>
        <v>0.031972540638875245</v>
      </c>
      <c r="AF76" s="13"/>
    </row>
    <row r="77" spans="1:32" ht="12.75">
      <c r="A77" s="35"/>
      <c r="B77" s="35"/>
      <c r="C77" s="35"/>
      <c r="D77" s="35"/>
      <c r="E77" s="35"/>
      <c r="F77" s="35"/>
      <c r="G77" s="35"/>
      <c r="H77" s="35"/>
      <c r="I77" s="35"/>
      <c r="J77" s="35"/>
      <c r="K77" s="35"/>
      <c r="L77" s="46">
        <f t="shared" si="15"/>
        <v>16.854541205650268</v>
      </c>
      <c r="M77" s="21">
        <f t="shared" si="17"/>
        <v>0.4888326733172737</v>
      </c>
      <c r="N77" s="21">
        <f t="shared" si="3"/>
        <v>0.9776653466345474</v>
      </c>
      <c r="O77" s="21">
        <f t="shared" si="4"/>
        <v>1.4664980199518212</v>
      </c>
      <c r="P77" s="21">
        <f t="shared" si="5"/>
        <v>1.9553306932690948</v>
      </c>
      <c r="Q77" s="21">
        <f t="shared" si="6"/>
        <v>2.4441633665863685</v>
      </c>
      <c r="R77" s="12"/>
      <c r="S77" s="13">
        <f t="shared" si="18"/>
        <v>30.74419329039457</v>
      </c>
      <c r="T77" s="13"/>
      <c r="U77" s="13">
        <f t="shared" si="16"/>
        <v>19.434036643457407</v>
      </c>
      <c r="V77" s="13">
        <f t="shared" si="16"/>
        <v>26.583419183557854</v>
      </c>
      <c r="W77" s="13">
        <f t="shared" si="16"/>
        <v>29.21353003713087</v>
      </c>
      <c r="X77" s="13">
        <f t="shared" si="16"/>
        <v>30.181093748162258</v>
      </c>
      <c r="Y77" s="13">
        <f t="shared" si="16"/>
        <v>30.53704054547425</v>
      </c>
      <c r="Z77" s="13"/>
      <c r="AA77" s="62">
        <f t="shared" si="8"/>
        <v>0.051456113742414725</v>
      </c>
      <c r="AB77" s="62">
        <f t="shared" si="9"/>
        <v>0.03761743337435356</v>
      </c>
      <c r="AC77" s="62">
        <f t="shared" si="10"/>
        <v>0.03423071428646192</v>
      </c>
      <c r="AD77" s="62">
        <f t="shared" si="11"/>
        <v>0.0331333253971583</v>
      </c>
      <c r="AE77" s="62">
        <f t="shared" si="12"/>
        <v>0.0327471157039874</v>
      </c>
      <c r="AF77" s="13"/>
    </row>
    <row r="78" spans="1:32" ht="12.75">
      <c r="A78" s="35"/>
      <c r="B78" s="35"/>
      <c r="C78" s="35"/>
      <c r="D78" s="35"/>
      <c r="E78" s="35"/>
      <c r="F78" s="35"/>
      <c r="G78" s="35"/>
      <c r="H78" s="35"/>
      <c r="I78" s="35"/>
      <c r="J78" s="35"/>
      <c r="K78" s="35"/>
      <c r="L78" s="46">
        <f t="shared" si="15"/>
        <v>17.681078308849855</v>
      </c>
      <c r="M78" s="21">
        <f t="shared" si="17"/>
        <v>0.477270201581249</v>
      </c>
      <c r="N78" s="21">
        <f t="shared" si="3"/>
        <v>0.954540403162498</v>
      </c>
      <c r="O78" s="21">
        <f t="shared" si="4"/>
        <v>1.431810604743747</v>
      </c>
      <c r="P78" s="21">
        <f t="shared" si="5"/>
        <v>1.909080806324996</v>
      </c>
      <c r="Q78" s="21">
        <f t="shared" si="6"/>
        <v>2.386351007906245</v>
      </c>
      <c r="R78" s="12"/>
      <c r="S78" s="13">
        <f t="shared" si="18"/>
        <v>30.016993810141447</v>
      </c>
      <c r="T78" s="13"/>
      <c r="U78" s="13">
        <f t="shared" si="16"/>
        <v>18.97435890161997</v>
      </c>
      <c r="V78" s="13">
        <f t="shared" si="16"/>
        <v>25.954635450934305</v>
      </c>
      <c r="W78" s="13">
        <f t="shared" si="16"/>
        <v>28.522535687118186</v>
      </c>
      <c r="X78" s="13">
        <f t="shared" si="16"/>
        <v>29.467213390989524</v>
      </c>
      <c r="Y78" s="13">
        <f t="shared" si="16"/>
        <v>29.814740896776836</v>
      </c>
      <c r="Z78" s="13"/>
      <c r="AA78" s="62">
        <f t="shared" si="8"/>
        <v>0.05270270290474074</v>
      </c>
      <c r="AB78" s="62">
        <f t="shared" si="9"/>
        <v>0.03852876307549919</v>
      </c>
      <c r="AC78" s="62">
        <f t="shared" si="10"/>
        <v>0.035059996452266214</v>
      </c>
      <c r="AD78" s="62">
        <f t="shared" si="11"/>
        <v>0.03393602193500182</v>
      </c>
      <c r="AE78" s="62">
        <f t="shared" si="12"/>
        <v>0.03354045582559822</v>
      </c>
      <c r="AF78" s="13"/>
    </row>
    <row r="79" spans="1:32" ht="12.75">
      <c r="A79" s="35"/>
      <c r="B79" s="35"/>
      <c r="C79" s="35"/>
      <c r="D79" s="35"/>
      <c r="E79" s="35"/>
      <c r="F79" s="35"/>
      <c r="G79" s="35"/>
      <c r="H79" s="35"/>
      <c r="I79" s="35"/>
      <c r="J79" s="35"/>
      <c r="K79" s="35"/>
      <c r="L79" s="46">
        <f t="shared" si="15"/>
        <v>18.548148320933166</v>
      </c>
      <c r="M79" s="21">
        <f t="shared" si="17"/>
        <v>0.4659812196505175</v>
      </c>
      <c r="N79" s="21">
        <f t="shared" si="3"/>
        <v>0.931962439301035</v>
      </c>
      <c r="O79" s="21">
        <f t="shared" si="4"/>
        <v>1.3979436589515524</v>
      </c>
      <c r="P79" s="21">
        <f t="shared" si="5"/>
        <v>1.86392487860207</v>
      </c>
      <c r="Q79" s="21">
        <f t="shared" si="6"/>
        <v>2.329906098252587</v>
      </c>
      <c r="R79" s="12"/>
      <c r="S79" s="13">
        <f t="shared" si="18"/>
        <v>29.306994946573425</v>
      </c>
      <c r="T79" s="13"/>
      <c r="U79" s="13">
        <f t="shared" si="16"/>
        <v>18.525554023213708</v>
      </c>
      <c r="V79" s="13">
        <f t="shared" si="16"/>
        <v>25.340724484664932</v>
      </c>
      <c r="W79" s="13">
        <f t="shared" si="16"/>
        <v>27.84788558551173</v>
      </c>
      <c r="X79" s="13">
        <f t="shared" si="16"/>
        <v>28.770218610218027</v>
      </c>
      <c r="Y79" s="13">
        <f t="shared" si="16"/>
        <v>29.10952596792095</v>
      </c>
      <c r="Z79" s="13"/>
      <c r="AA79" s="62">
        <f t="shared" si="8"/>
        <v>0.05397949225955326</v>
      </c>
      <c r="AB79" s="62">
        <f t="shared" si="9"/>
        <v>0.03946217088643835</v>
      </c>
      <c r="AC79" s="62">
        <f t="shared" si="10"/>
        <v>0.035909369022984805</v>
      </c>
      <c r="AD79" s="62">
        <f t="shared" si="11"/>
        <v>0.03475816480743876</v>
      </c>
      <c r="AE79" s="62">
        <f t="shared" si="12"/>
        <v>0.03435301561083517</v>
      </c>
      <c r="AF79" s="13"/>
    </row>
    <row r="80" spans="1:32" ht="12.75">
      <c r="A80" s="35"/>
      <c r="B80" s="35"/>
      <c r="C80" s="35"/>
      <c r="D80" s="35"/>
      <c r="E80" s="35"/>
      <c r="F80" s="35"/>
      <c r="G80" s="35"/>
      <c r="H80" s="35"/>
      <c r="I80" s="35"/>
      <c r="J80" s="35"/>
      <c r="K80" s="35"/>
      <c r="L80" s="46">
        <f t="shared" si="15"/>
        <v>19.457738952671097</v>
      </c>
      <c r="M80" s="21">
        <f t="shared" si="17"/>
        <v>0.45495925860776537</v>
      </c>
      <c r="N80" s="21">
        <f t="shared" si="3"/>
        <v>0.9099185172155307</v>
      </c>
      <c r="O80" s="21">
        <f t="shared" si="4"/>
        <v>1.3648777758232962</v>
      </c>
      <c r="P80" s="21">
        <f t="shared" si="5"/>
        <v>1.8198370344310615</v>
      </c>
      <c r="Q80" s="21">
        <f t="shared" si="6"/>
        <v>2.274796293038827</v>
      </c>
      <c r="R80" s="12"/>
      <c r="S80" s="13">
        <f t="shared" si="18"/>
        <v>28.61378984954499</v>
      </c>
      <c r="T80" s="13"/>
      <c r="U80" s="13">
        <f t="shared" si="16"/>
        <v>18.08736482989729</v>
      </c>
      <c r="V80" s="13">
        <f t="shared" si="16"/>
        <v>24.741334495783907</v>
      </c>
      <c r="W80" s="13">
        <f t="shared" si="16"/>
        <v>27.189193138042</v>
      </c>
      <c r="X80" s="13">
        <f t="shared" si="16"/>
        <v>28.089710007422596</v>
      </c>
      <c r="Y80" s="13">
        <f t="shared" si="16"/>
        <v>28.420991650095786</v>
      </c>
      <c r="Z80" s="13"/>
      <c r="AA80" s="62">
        <f t="shared" si="8"/>
        <v>0.0552872134445512</v>
      </c>
      <c r="AB80" s="62">
        <f t="shared" si="9"/>
        <v>0.04041819167718729</v>
      </c>
      <c r="AC80" s="62">
        <f t="shared" si="10"/>
        <v>0.036779318713979825</v>
      </c>
      <c r="AD80" s="62">
        <f t="shared" si="11"/>
        <v>0.035600225126416536</v>
      </c>
      <c r="AE80" s="62">
        <f t="shared" si="12"/>
        <v>0.03518526068025602</v>
      </c>
      <c r="AF80" s="13"/>
    </row>
    <row r="81" spans="1:32" ht="12.75">
      <c r="A81" s="35"/>
      <c r="B81" s="35"/>
      <c r="C81" s="35"/>
      <c r="D81" s="35"/>
      <c r="E81" s="35"/>
      <c r="F81" s="35"/>
      <c r="G81" s="35"/>
      <c r="H81" s="35"/>
      <c r="I81" s="35"/>
      <c r="J81" s="35"/>
      <c r="K81" s="35"/>
      <c r="L81" s="46">
        <f t="shared" si="15"/>
        <v>20.41193539103888</v>
      </c>
      <c r="M81" s="21">
        <f t="shared" si="17"/>
        <v>0.4441980025464695</v>
      </c>
      <c r="N81" s="21">
        <f t="shared" si="3"/>
        <v>0.888396005092939</v>
      </c>
      <c r="O81" s="21">
        <f t="shared" si="4"/>
        <v>1.3325940076394085</v>
      </c>
      <c r="P81" s="21">
        <f t="shared" si="5"/>
        <v>1.776792010185878</v>
      </c>
      <c r="Q81" s="21">
        <f t="shared" si="6"/>
        <v>2.2209900127323476</v>
      </c>
      <c r="R81" s="12"/>
      <c r="S81" s="13">
        <f t="shared" si="18"/>
        <v>27.936981292230787</v>
      </c>
      <c r="T81" s="13"/>
      <c r="U81" s="13">
        <f t="shared" si="16"/>
        <v>17.659540226427886</v>
      </c>
      <c r="V81" s="13">
        <f t="shared" si="16"/>
        <v>24.156122016270782</v>
      </c>
      <c r="W81" s="13">
        <f t="shared" si="16"/>
        <v>26.546080894642756</v>
      </c>
      <c r="X81" s="13">
        <f t="shared" si="16"/>
        <v>27.425297631240962</v>
      </c>
      <c r="Y81" s="13">
        <f t="shared" si="16"/>
        <v>27.748743392969292</v>
      </c>
      <c r="Z81" s="13"/>
      <c r="AA81" s="62">
        <f t="shared" si="8"/>
        <v>0.056626615822278216</v>
      </c>
      <c r="AB81" s="62">
        <f t="shared" si="9"/>
        <v>0.041397373275662064</v>
      </c>
      <c r="AC81" s="62">
        <f t="shared" si="10"/>
        <v>0.037670344031906014</v>
      </c>
      <c r="AD81" s="62">
        <f t="shared" si="11"/>
        <v>0.03646268541716283</v>
      </c>
      <c r="AE81" s="62">
        <f t="shared" si="12"/>
        <v>0.036037667934662954</v>
      </c>
      <c r="AF81" s="13"/>
    </row>
    <row r="82" spans="1:32" ht="12.75">
      <c r="A82" s="35"/>
      <c r="B82" s="35"/>
      <c r="C82" s="35"/>
      <c r="D82" s="35"/>
      <c r="E82" s="35"/>
      <c r="F82" s="35"/>
      <c r="G82" s="35"/>
      <c r="H82" s="35"/>
      <c r="I82" s="35"/>
      <c r="J82" s="35"/>
      <c r="K82" s="35"/>
      <c r="L82" s="46">
        <f t="shared" si="15"/>
        <v>21.41292507939365</v>
      </c>
      <c r="M82" s="21">
        <f aca="true" t="shared" si="19" ref="M82:M118">((2*$C$5/100000000)/(2*PI()*$L82*1000000000*4*PI()*0.0000001*$E$5))^0.5*1000000</f>
        <v>0.43369128495169734</v>
      </c>
      <c r="N82" s="21">
        <f t="shared" si="3"/>
        <v>0.8673825699033947</v>
      </c>
      <c r="O82" s="21">
        <f t="shared" si="4"/>
        <v>1.301073854855092</v>
      </c>
      <c r="P82" s="21">
        <f t="shared" si="5"/>
        <v>1.7347651398067894</v>
      </c>
      <c r="Q82" s="21">
        <f t="shared" si="6"/>
        <v>2.1684564247584865</v>
      </c>
      <c r="R82" s="12"/>
      <c r="S82" s="13">
        <f aca="true" t="shared" si="20" ref="S82:S118">100*M82/$C$5</f>
        <v>27.276181443502974</v>
      </c>
      <c r="T82" s="13"/>
      <c r="U82" s="13">
        <f t="shared" si="16"/>
        <v>17.241835056776235</v>
      </c>
      <c r="V82" s="13">
        <f t="shared" si="16"/>
        <v>23.58475170223326</v>
      </c>
      <c r="W82" s="13">
        <f t="shared" si="16"/>
        <v>25.91818033316103</v>
      </c>
      <c r="X82" s="13">
        <f t="shared" si="16"/>
        <v>26.77660075392018</v>
      </c>
      <c r="Y82" s="13">
        <f t="shared" si="16"/>
        <v>27.092395978599214</v>
      </c>
      <c r="Z82" s="13"/>
      <c r="AA82" s="62">
        <f t="shared" si="8"/>
        <v>0.057998466909529374</v>
      </c>
      <c r="AB82" s="62">
        <f t="shared" si="9"/>
        <v>0.04240027678159992</v>
      </c>
      <c r="AC82" s="62">
        <f t="shared" si="10"/>
        <v>0.038582955560369704</v>
      </c>
      <c r="AD82" s="62">
        <f t="shared" si="11"/>
        <v>0.03734603989468666</v>
      </c>
      <c r="AE82" s="62">
        <f t="shared" si="12"/>
        <v>0.036910725828380724</v>
      </c>
      <c r="AF82" s="13"/>
    </row>
    <row r="83" spans="1:32" ht="12.75">
      <c r="A83" s="35"/>
      <c r="B83" s="35"/>
      <c r="C83" s="35"/>
      <c r="D83" s="35"/>
      <c r="E83" s="35"/>
      <c r="F83" s="35"/>
      <c r="G83" s="35"/>
      <c r="H83" s="35"/>
      <c r="I83" s="35"/>
      <c r="J83" s="35"/>
      <c r="K83" s="35"/>
      <c r="L83" s="46">
        <f t="shared" si="15"/>
        <v>22.463002732069157</v>
      </c>
      <c r="M83" s="21">
        <f t="shared" si="19"/>
        <v>0.4234330851665133</v>
      </c>
      <c r="N83" s="21">
        <f aca="true" t="shared" si="21" ref="N83:N118">2*M83</f>
        <v>0.8468661703330266</v>
      </c>
      <c r="O83" s="21">
        <f aca="true" t="shared" si="22" ref="O83:O118">3*M83</f>
        <v>1.2702992554995398</v>
      </c>
      <c r="P83" s="21">
        <f aca="true" t="shared" si="23" ref="P83:P118">4*M83</f>
        <v>1.6937323406660532</v>
      </c>
      <c r="Q83" s="21">
        <f aca="true" t="shared" si="24" ref="Q83:Q118">5*M83</f>
        <v>2.1171654258325665</v>
      </c>
      <c r="R83" s="12"/>
      <c r="S83" s="13">
        <f t="shared" si="20"/>
        <v>26.631011645692656</v>
      </c>
      <c r="T83" s="13"/>
      <c r="U83" s="13">
        <f t="shared" si="16"/>
        <v>16.83400996364507</v>
      </c>
      <c r="V83" s="13">
        <f t="shared" si="16"/>
        <v>23.026896141745308</v>
      </c>
      <c r="W83" s="13">
        <f t="shared" si="16"/>
        <v>25.305131648183174</v>
      </c>
      <c r="X83" s="13">
        <f t="shared" si="16"/>
        <v>26.143247653148475</v>
      </c>
      <c r="Y83" s="13">
        <f t="shared" si="16"/>
        <v>26.45157330069195</v>
      </c>
      <c r="Z83" s="13"/>
      <c r="AA83" s="62">
        <f aca="true" t="shared" si="25" ref="AA83:AA118">1/U83</f>
        <v>0.05940355281716074</v>
      </c>
      <c r="AB83" s="62">
        <f aca="true" t="shared" si="26" ref="AB83:AB118">1/V83</f>
        <v>0.04342747688808595</v>
      </c>
      <c r="AC83" s="62">
        <f aca="true" t="shared" si="27" ref="AC83:AC118">1/W83</f>
        <v>0.03951767625250813</v>
      </c>
      <c r="AD83" s="62">
        <f aca="true" t="shared" si="28" ref="AD83:AD118">1/X83</f>
        <v>0.03825079474697813</v>
      </c>
      <c r="AE83" s="62">
        <f aca="true" t="shared" si="29" ref="AE83:AE118">1/Y83</f>
        <v>0.03780493464915528</v>
      </c>
      <c r="AF83" s="13"/>
    </row>
    <row r="84" spans="1:32" ht="12.75">
      <c r="A84" s="35"/>
      <c r="B84" s="35"/>
      <c r="C84" s="35"/>
      <c r="D84" s="35"/>
      <c r="E84" s="35"/>
      <c r="F84" s="35"/>
      <c r="G84" s="35"/>
      <c r="H84" s="35"/>
      <c r="I84" s="35"/>
      <c r="J84" s="35"/>
      <c r="K84" s="35"/>
      <c r="L84" s="46">
        <f aca="true" t="shared" si="30" ref="L84:L118">L83*(B$8/B$7)^0.01</f>
        <v>23.564575594883404</v>
      </c>
      <c r="M84" s="21">
        <f t="shared" si="19"/>
        <v>0.4134175249419663</v>
      </c>
      <c r="N84" s="21">
        <f t="shared" si="21"/>
        <v>0.8268350498839326</v>
      </c>
      <c r="O84" s="21">
        <f t="shared" si="22"/>
        <v>1.240252574825899</v>
      </c>
      <c r="P84" s="21">
        <f t="shared" si="23"/>
        <v>1.6536700997678653</v>
      </c>
      <c r="Q84" s="21">
        <f t="shared" si="24"/>
        <v>2.0670876247098318</v>
      </c>
      <c r="R84" s="12"/>
      <c r="S84" s="13">
        <f t="shared" si="20"/>
        <v>26.001102197607945</v>
      </c>
      <c r="T84" s="13"/>
      <c r="U84" s="13">
        <f t="shared" si="16"/>
        <v>16.435831251310372</v>
      </c>
      <c r="V84" s="13">
        <f t="shared" si="16"/>
        <v>22.48223566723056</v>
      </c>
      <c r="W84" s="13">
        <f t="shared" si="16"/>
        <v>24.70658354485582</v>
      </c>
      <c r="X84" s="13">
        <f t="shared" si="16"/>
        <v>25.524875399047485</v>
      </c>
      <c r="Y84" s="13">
        <f t="shared" si="16"/>
        <v>25.825908149082657</v>
      </c>
      <c r="Z84" s="13"/>
      <c r="AA84" s="62">
        <f t="shared" si="25"/>
        <v>0.06084267870055392</v>
      </c>
      <c r="AB84" s="62">
        <f t="shared" si="26"/>
        <v>0.04447956221086902</v>
      </c>
      <c r="AC84" s="62">
        <f t="shared" si="27"/>
        <v>0.040475041730656885</v>
      </c>
      <c r="AD84" s="62">
        <f t="shared" si="28"/>
        <v>0.03917746842506887</v>
      </c>
      <c r="AE84" s="62">
        <f t="shared" si="29"/>
        <v>0.038720806804833315</v>
      </c>
      <c r="AF84" s="13"/>
    </row>
    <row r="85" spans="1:32" ht="12.75">
      <c r="A85" s="35"/>
      <c r="B85" s="35"/>
      <c r="C85" s="35"/>
      <c r="D85" s="35"/>
      <c r="E85" s="35"/>
      <c r="F85" s="35"/>
      <c r="G85" s="35"/>
      <c r="H85" s="35"/>
      <c r="I85" s="35"/>
      <c r="J85" s="35"/>
      <c r="K85" s="35"/>
      <c r="L85" s="46">
        <f t="shared" si="30"/>
        <v>24.720168963618544</v>
      </c>
      <c r="M85" s="21">
        <f t="shared" si="19"/>
        <v>0.40363886506868035</v>
      </c>
      <c r="N85" s="21">
        <f t="shared" si="21"/>
        <v>0.8072777301373607</v>
      </c>
      <c r="O85" s="21">
        <f t="shared" si="22"/>
        <v>1.210916595206041</v>
      </c>
      <c r="P85" s="21">
        <f t="shared" si="23"/>
        <v>1.6145554602747214</v>
      </c>
      <c r="Q85" s="21">
        <f t="shared" si="24"/>
        <v>2.018194325343402</v>
      </c>
      <c r="R85" s="12"/>
      <c r="S85" s="13">
        <f t="shared" si="20"/>
        <v>25.386092142684298</v>
      </c>
      <c r="T85" s="13"/>
      <c r="U85" s="13">
        <f t="shared" si="16"/>
        <v>16.047070751706855</v>
      </c>
      <c r="V85" s="13">
        <f t="shared" si="16"/>
        <v>21.95045817228337</v>
      </c>
      <c r="W85" s="13">
        <f t="shared" si="16"/>
        <v>24.122193037583582</v>
      </c>
      <c r="X85" s="13">
        <f t="shared" si="16"/>
        <v>24.921129646202758</v>
      </c>
      <c r="Y85" s="13">
        <f t="shared" si="16"/>
        <v>25.21504199931299</v>
      </c>
      <c r="Z85" s="13"/>
      <c r="AA85" s="62">
        <f t="shared" si="25"/>
        <v>0.06231666922099378</v>
      </c>
      <c r="AB85" s="62">
        <f t="shared" si="26"/>
        <v>0.04555713562565588</v>
      </c>
      <c r="AC85" s="62">
        <f t="shared" si="27"/>
        <v>0.04145560059327732</v>
      </c>
      <c r="AD85" s="62">
        <f t="shared" si="28"/>
        <v>0.04012659194011979</v>
      </c>
      <c r="AE85" s="62">
        <f t="shared" si="29"/>
        <v>0.039658867116987</v>
      </c>
      <c r="AF85" s="13"/>
    </row>
    <row r="86" spans="1:32" ht="12.75">
      <c r="A86" s="35"/>
      <c r="B86" s="35"/>
      <c r="C86" s="35"/>
      <c r="D86" s="35"/>
      <c r="E86" s="35"/>
      <c r="F86" s="35"/>
      <c r="G86" s="35"/>
      <c r="H86" s="35"/>
      <c r="I86" s="35"/>
      <c r="J86" s="35"/>
      <c r="K86" s="35"/>
      <c r="L86" s="46">
        <f t="shared" si="30"/>
        <v>25.9324319731239</v>
      </c>
      <c r="M86" s="21">
        <f t="shared" si="19"/>
        <v>0.3940915020881201</v>
      </c>
      <c r="N86" s="21">
        <f t="shared" si="21"/>
        <v>0.7881830041762402</v>
      </c>
      <c r="O86" s="21">
        <f t="shared" si="22"/>
        <v>1.1822745062643603</v>
      </c>
      <c r="P86" s="21">
        <f t="shared" si="23"/>
        <v>1.5763660083524804</v>
      </c>
      <c r="Q86" s="21">
        <f t="shared" si="24"/>
        <v>1.9704575104406006</v>
      </c>
      <c r="R86" s="12"/>
      <c r="S86" s="13">
        <f t="shared" si="20"/>
        <v>24.785629062145915</v>
      </c>
      <c r="T86" s="13"/>
      <c r="U86" s="13">
        <f aca="true" t="shared" si="31" ref="U86:Y118">(1-EXP(-U$16))*$S86</f>
        <v>15.667505693681015</v>
      </c>
      <c r="V86" s="13">
        <f t="shared" si="31"/>
        <v>21.43125893282278</v>
      </c>
      <c r="W86" s="13">
        <f t="shared" si="31"/>
        <v>23.55162525348834</v>
      </c>
      <c r="X86" s="13">
        <f t="shared" si="31"/>
        <v>24.331664430613536</v>
      </c>
      <c r="Y86" s="13">
        <f t="shared" si="31"/>
        <v>24.618624807186183</v>
      </c>
      <c r="Z86" s="13"/>
      <c r="AA86" s="62">
        <f t="shared" si="25"/>
        <v>0.06382636901822336</v>
      </c>
      <c r="AB86" s="62">
        <f t="shared" si="26"/>
        <v>0.046660814613576546</v>
      </c>
      <c r="AC86" s="62">
        <f t="shared" si="27"/>
        <v>0.04245991472931939</v>
      </c>
      <c r="AD86" s="62">
        <f t="shared" si="28"/>
        <v>0.041098709167705895</v>
      </c>
      <c r="AE86" s="62">
        <f t="shared" si="29"/>
        <v>0.040619653121652013</v>
      </c>
      <c r="AF86" s="13"/>
    </row>
    <row r="87" spans="1:32" ht="12.75">
      <c r="A87" s="35"/>
      <c r="B87" s="35"/>
      <c r="C87" s="35"/>
      <c r="D87" s="35"/>
      <c r="E87" s="35"/>
      <c r="F87" s="35"/>
      <c r="G87" s="35"/>
      <c r="H87" s="35"/>
      <c r="I87" s="35"/>
      <c r="J87" s="35"/>
      <c r="K87" s="35"/>
      <c r="L87" s="46">
        <f t="shared" si="30"/>
        <v>27.204143670313304</v>
      </c>
      <c r="M87" s="21">
        <f t="shared" si="19"/>
        <v>0.38476996508164457</v>
      </c>
      <c r="N87" s="21">
        <f t="shared" si="21"/>
        <v>0.7695399301632891</v>
      </c>
      <c r="O87" s="21">
        <f t="shared" si="22"/>
        <v>1.1543098952449338</v>
      </c>
      <c r="P87" s="21">
        <f t="shared" si="23"/>
        <v>1.5390798603265783</v>
      </c>
      <c r="Q87" s="21">
        <f t="shared" si="24"/>
        <v>1.9238498254082228</v>
      </c>
      <c r="R87" s="12"/>
      <c r="S87" s="13">
        <f t="shared" si="20"/>
        <v>24.199368873059402</v>
      </c>
      <c r="T87" s="13"/>
      <c r="U87" s="13">
        <f t="shared" si="31"/>
        <v>15.296918575336713</v>
      </c>
      <c r="V87" s="13">
        <f t="shared" si="31"/>
        <v>20.92434043247664</v>
      </c>
      <c r="W87" s="13">
        <f t="shared" si="31"/>
        <v>22.994553240517234</v>
      </c>
      <c r="X87" s="13">
        <f t="shared" si="31"/>
        <v>23.75614197144517</v>
      </c>
      <c r="Y87" s="13">
        <f t="shared" si="31"/>
        <v>24.03631480818141</v>
      </c>
      <c r="Z87" s="13"/>
      <c r="AA87" s="62">
        <f t="shared" si="25"/>
        <v>0.0653726431944473</v>
      </c>
      <c r="AB87" s="62">
        <f t="shared" si="26"/>
        <v>0.0477912316150191</v>
      </c>
      <c r="AC87" s="62">
        <f t="shared" si="27"/>
        <v>0.04348855964020053</v>
      </c>
      <c r="AD87" s="62">
        <f t="shared" si="28"/>
        <v>0.04209437715947302</v>
      </c>
      <c r="AE87" s="62">
        <f t="shared" si="29"/>
        <v>0.041603715377351566</v>
      </c>
      <c r="AF87" s="13"/>
    </row>
    <row r="88" spans="1:32" ht="12.75">
      <c r="A88" s="35"/>
      <c r="B88" s="35"/>
      <c r="C88" s="35"/>
      <c r="D88" s="35"/>
      <c r="E88" s="35"/>
      <c r="F88" s="35"/>
      <c r="G88" s="35"/>
      <c r="H88" s="35"/>
      <c r="I88" s="35"/>
      <c r="J88" s="35"/>
      <c r="K88" s="35"/>
      <c r="L88" s="46">
        <f t="shared" si="30"/>
        <v>28.538219384978753</v>
      </c>
      <c r="M88" s="21">
        <f t="shared" si="19"/>
        <v>0.37566891253551055</v>
      </c>
      <c r="N88" s="21">
        <f t="shared" si="21"/>
        <v>0.7513378250710211</v>
      </c>
      <c r="O88" s="21">
        <f t="shared" si="22"/>
        <v>1.1270067376065316</v>
      </c>
      <c r="P88" s="21">
        <f t="shared" si="23"/>
        <v>1.5026756501420422</v>
      </c>
      <c r="Q88" s="21">
        <f t="shared" si="24"/>
        <v>1.8783445626775528</v>
      </c>
      <c r="R88" s="12"/>
      <c r="S88" s="13">
        <f t="shared" si="20"/>
        <v>23.626975631164186</v>
      </c>
      <c r="T88" s="13"/>
      <c r="U88" s="13">
        <f t="shared" si="31"/>
        <v>14.935097039400219</v>
      </c>
      <c r="V88" s="13">
        <f t="shared" si="31"/>
        <v>20.429412192096034</v>
      </c>
      <c r="W88" s="13">
        <f t="shared" si="31"/>
        <v>22.450657780089557</v>
      </c>
      <c r="X88" s="13">
        <f t="shared" si="31"/>
        <v>23.19423247747086</v>
      </c>
      <c r="Y88" s="13">
        <f t="shared" si="31"/>
        <v>23.467778321612716</v>
      </c>
      <c r="Z88" s="13"/>
      <c r="AA88" s="62">
        <f t="shared" si="25"/>
        <v>0.0669563778100607</v>
      </c>
      <c r="AB88" s="62">
        <f t="shared" si="26"/>
        <v>0.04894903439203657</v>
      </c>
      <c r="AC88" s="62">
        <f t="shared" si="27"/>
        <v>0.04454212476958486</v>
      </c>
      <c r="AD88" s="62">
        <f t="shared" si="28"/>
        <v>0.043114166462344686</v>
      </c>
      <c r="AE88" s="62">
        <f t="shared" si="29"/>
        <v>0.04261161778058246</v>
      </c>
      <c r="AF88" s="13"/>
    </row>
    <row r="89" spans="1:32" ht="12.75">
      <c r="A89" s="35"/>
      <c r="B89" s="35"/>
      <c r="C89" s="35"/>
      <c r="D89" s="35"/>
      <c r="E89" s="35"/>
      <c r="F89" s="35"/>
      <c r="G89" s="35"/>
      <c r="H89" s="35"/>
      <c r="I89" s="35"/>
      <c r="J89" s="35"/>
      <c r="K89" s="35"/>
      <c r="L89" s="46">
        <f t="shared" si="30"/>
        <v>29.937717413025172</v>
      </c>
      <c r="M89" s="21">
        <f t="shared" si="19"/>
        <v>0.366783129280029</v>
      </c>
      <c r="N89" s="21">
        <f t="shared" si="21"/>
        <v>0.733566258560058</v>
      </c>
      <c r="O89" s="21">
        <f t="shared" si="22"/>
        <v>1.100349387840087</v>
      </c>
      <c r="P89" s="21">
        <f t="shared" si="23"/>
        <v>1.467132517120116</v>
      </c>
      <c r="Q89" s="21">
        <f t="shared" si="24"/>
        <v>1.833915646400145</v>
      </c>
      <c r="R89" s="12"/>
      <c r="S89" s="13">
        <f t="shared" si="20"/>
        <v>23.0681213383666</v>
      </c>
      <c r="T89" s="13"/>
      <c r="U89" s="13">
        <f t="shared" si="31"/>
        <v>14.581833751533269</v>
      </c>
      <c r="V89" s="13">
        <f t="shared" si="31"/>
        <v>19.946190603302206</v>
      </c>
      <c r="W89" s="13">
        <f t="shared" si="31"/>
        <v>21.91962720417516</v>
      </c>
      <c r="X89" s="13">
        <f t="shared" si="31"/>
        <v>22.645613958091573</v>
      </c>
      <c r="Y89" s="13">
        <f t="shared" si="31"/>
        <v>22.912689559420212</v>
      </c>
      <c r="Z89" s="13"/>
      <c r="AA89" s="62">
        <f t="shared" si="25"/>
        <v>0.06857848039138773</v>
      </c>
      <c r="AB89" s="62">
        <f t="shared" si="26"/>
        <v>0.05013488639953357</v>
      </c>
      <c r="AC89" s="62">
        <f t="shared" si="27"/>
        <v>0.04562121384115165</v>
      </c>
      <c r="AD89" s="62">
        <f t="shared" si="28"/>
        <v>0.044158661445462245</v>
      </c>
      <c r="AE89" s="62">
        <f t="shared" si="29"/>
        <v>0.04364393788894438</v>
      </c>
      <c r="AF89" s="13"/>
    </row>
    <row r="90" spans="1:32" ht="12.75">
      <c r="A90" s="35"/>
      <c r="B90" s="35"/>
      <c r="C90" s="35"/>
      <c r="D90" s="35"/>
      <c r="E90" s="35"/>
      <c r="F90" s="35"/>
      <c r="G90" s="35"/>
      <c r="H90" s="35"/>
      <c r="I90" s="35"/>
      <c r="J90" s="35"/>
      <c r="K90" s="35"/>
      <c r="L90" s="46">
        <f t="shared" si="30"/>
        <v>31.405846027447165</v>
      </c>
      <c r="M90" s="21">
        <f t="shared" si="19"/>
        <v>0.35810752350111974</v>
      </c>
      <c r="N90" s="21">
        <f t="shared" si="21"/>
        <v>0.7162150470022395</v>
      </c>
      <c r="O90" s="21">
        <f t="shared" si="22"/>
        <v>1.0743225705033592</v>
      </c>
      <c r="P90" s="21">
        <f t="shared" si="23"/>
        <v>1.432430094004479</v>
      </c>
      <c r="Q90" s="21">
        <f t="shared" si="24"/>
        <v>1.7905376175055987</v>
      </c>
      <c r="R90" s="12"/>
      <c r="S90" s="13">
        <f t="shared" si="20"/>
        <v>22.522485754787404</v>
      </c>
      <c r="T90" s="13"/>
      <c r="U90" s="13">
        <f t="shared" si="31"/>
        <v>14.236926281524443</v>
      </c>
      <c r="V90" s="13">
        <f t="shared" si="31"/>
        <v>19.474398765970676</v>
      </c>
      <c r="W90" s="13">
        <f t="shared" si="31"/>
        <v>21.401157216699563</v>
      </c>
      <c r="X90" s="13">
        <f t="shared" si="31"/>
        <v>22.109972038826058</v>
      </c>
      <c r="Y90" s="13">
        <f t="shared" si="31"/>
        <v>22.37073043948399</v>
      </c>
      <c r="Z90" s="13"/>
      <c r="AA90" s="62">
        <f t="shared" si="25"/>
        <v>0.07023988045072066</v>
      </c>
      <c r="AB90" s="62">
        <f t="shared" si="26"/>
        <v>0.05134946716544531</v>
      </c>
      <c r="AC90" s="62">
        <f t="shared" si="27"/>
        <v>0.04672644520454664</v>
      </c>
      <c r="AD90" s="62">
        <f t="shared" si="28"/>
        <v>0.04522846063504545</v>
      </c>
      <c r="AE90" s="62">
        <f t="shared" si="29"/>
        <v>0.044701267252097214</v>
      </c>
      <c r="AF90" s="13"/>
    </row>
    <row r="91" spans="1:32" ht="12.75">
      <c r="A91" s="35"/>
      <c r="B91" s="35"/>
      <c r="C91" s="35"/>
      <c r="D91" s="35"/>
      <c r="E91" s="35"/>
      <c r="F91" s="35"/>
      <c r="G91" s="35"/>
      <c r="H91" s="35"/>
      <c r="I91" s="35"/>
      <c r="J91" s="35"/>
      <c r="K91" s="35"/>
      <c r="L91" s="46">
        <f t="shared" si="30"/>
        <v>32.94597083312009</v>
      </c>
      <c r="M91" s="21">
        <f t="shared" si="19"/>
        <v>0.3496371238225532</v>
      </c>
      <c r="N91" s="21">
        <f t="shared" si="21"/>
        <v>0.6992742476451064</v>
      </c>
      <c r="O91" s="21">
        <f t="shared" si="22"/>
        <v>1.0489113714676597</v>
      </c>
      <c r="P91" s="21">
        <f t="shared" si="23"/>
        <v>1.3985484952902127</v>
      </c>
      <c r="Q91" s="21">
        <f t="shared" si="24"/>
        <v>1.7481856191127658</v>
      </c>
      <c r="R91" s="12"/>
      <c r="S91" s="13">
        <f t="shared" si="20"/>
        <v>21.989756215254914</v>
      </c>
      <c r="T91" s="13"/>
      <c r="U91" s="13">
        <f t="shared" si="31"/>
        <v>13.900176987290685</v>
      </c>
      <c r="V91" s="13">
        <f t="shared" si="31"/>
        <v>19.013766329559324</v>
      </c>
      <c r="W91" s="13">
        <f t="shared" si="31"/>
        <v>20.894950719173355</v>
      </c>
      <c r="X91" s="13">
        <f t="shared" si="31"/>
        <v>21.586999781165005</v>
      </c>
      <c r="Y91" s="13">
        <f t="shared" si="31"/>
        <v>21.841590403353717</v>
      </c>
      <c r="Z91" s="13"/>
      <c r="AA91" s="62">
        <f t="shared" si="25"/>
        <v>0.07194153001895785</v>
      </c>
      <c r="AB91" s="62">
        <f t="shared" si="26"/>
        <v>0.05259347268012716</v>
      </c>
      <c r="AC91" s="62">
        <f t="shared" si="27"/>
        <v>0.047858452189714566</v>
      </c>
      <c r="AD91" s="62">
        <f t="shared" si="28"/>
        <v>0.04632417705736559</v>
      </c>
      <c r="AE91" s="62">
        <f t="shared" si="29"/>
        <v>0.045784211750736464</v>
      </c>
      <c r="AF91" s="13"/>
    </row>
    <row r="92" spans="1:32" ht="12.75">
      <c r="A92" s="35"/>
      <c r="B92" s="35"/>
      <c r="C92" s="35"/>
      <c r="D92" s="35"/>
      <c r="E92" s="35"/>
      <c r="F92" s="35"/>
      <c r="G92" s="35"/>
      <c r="H92" s="35"/>
      <c r="I92" s="35"/>
      <c r="J92" s="35"/>
      <c r="K92" s="35"/>
      <c r="L92" s="46">
        <f t="shared" si="30"/>
        <v>34.561622482265925</v>
      </c>
      <c r="M92" s="21">
        <f t="shared" si="19"/>
        <v>0.341367076457206</v>
      </c>
      <c r="N92" s="21">
        <f t="shared" si="21"/>
        <v>0.682734152914412</v>
      </c>
      <c r="O92" s="21">
        <f t="shared" si="22"/>
        <v>1.024101229371618</v>
      </c>
      <c r="P92" s="21">
        <f t="shared" si="23"/>
        <v>1.365468305828824</v>
      </c>
      <c r="Q92" s="21">
        <f t="shared" si="24"/>
        <v>1.7068353822860298</v>
      </c>
      <c r="R92" s="12"/>
      <c r="S92" s="13">
        <f t="shared" si="20"/>
        <v>21.46962745013874</v>
      </c>
      <c r="T92" s="13"/>
      <c r="U92" s="13">
        <f t="shared" si="31"/>
        <v>13.571392901622643</v>
      </c>
      <c r="V92" s="13">
        <f t="shared" si="31"/>
        <v>18.56402933818966</v>
      </c>
      <c r="W92" s="13">
        <f t="shared" si="31"/>
        <v>20.400717640446114</v>
      </c>
      <c r="X92" s="13">
        <f t="shared" si="31"/>
        <v>21.076397506686344</v>
      </c>
      <c r="Y92" s="13">
        <f t="shared" si="31"/>
        <v>21.324966238289598</v>
      </c>
      <c r="Z92" s="13"/>
      <c r="AA92" s="62">
        <f t="shared" si="25"/>
        <v>0.07368440419114508</v>
      </c>
      <c r="AB92" s="62">
        <f t="shared" si="26"/>
        <v>0.05386761579517729</v>
      </c>
      <c r="AC92" s="62">
        <f t="shared" si="27"/>
        <v>0.04901788346981564</v>
      </c>
      <c r="AD92" s="62">
        <f t="shared" si="28"/>
        <v>0.04744643859002739</v>
      </c>
      <c r="AE92" s="62">
        <f t="shared" si="29"/>
        <v>0.04689339194378047</v>
      </c>
      <c r="AF92" s="13"/>
    </row>
    <row r="93" spans="1:32" ht="12.75">
      <c r="A93" s="35"/>
      <c r="B93" s="35"/>
      <c r="C93" s="35"/>
      <c r="D93" s="35"/>
      <c r="E93" s="35"/>
      <c r="F93" s="35"/>
      <c r="G93" s="35"/>
      <c r="H93" s="35"/>
      <c r="I93" s="35"/>
      <c r="J93" s="35"/>
      <c r="K93" s="35"/>
      <c r="L93" s="46">
        <f t="shared" si="30"/>
        <v>36.25650476828112</v>
      </c>
      <c r="M93" s="21">
        <f t="shared" si="19"/>
        <v>0.33329264242569845</v>
      </c>
      <c r="N93" s="21">
        <f t="shared" si="21"/>
        <v>0.6665852848513969</v>
      </c>
      <c r="O93" s="21">
        <f t="shared" si="22"/>
        <v>0.9998779272770953</v>
      </c>
      <c r="P93" s="21">
        <f t="shared" si="23"/>
        <v>1.3331705697027938</v>
      </c>
      <c r="Q93" s="21">
        <f t="shared" si="24"/>
        <v>1.6664632121284924</v>
      </c>
      <c r="R93" s="12"/>
      <c r="S93" s="13">
        <f t="shared" si="20"/>
        <v>20.961801410421284</v>
      </c>
      <c r="T93" s="13"/>
      <c r="U93" s="13">
        <f t="shared" si="31"/>
        <v>13.25038562160875</v>
      </c>
      <c r="V93" s="13">
        <f t="shared" si="31"/>
        <v>18.124930079392293</v>
      </c>
      <c r="W93" s="13">
        <f t="shared" si="31"/>
        <v>19.918174770487052</v>
      </c>
      <c r="X93" s="13">
        <f t="shared" si="31"/>
        <v>20.57787262533065</v>
      </c>
      <c r="Y93" s="13">
        <f t="shared" si="31"/>
        <v>20.82056190351251</v>
      </c>
      <c r="Z93" s="13"/>
      <c r="AA93" s="62">
        <f t="shared" si="25"/>
        <v>0.07546950168523385</v>
      </c>
      <c r="AB93" s="62">
        <f t="shared" si="26"/>
        <v>0.055172626631921816</v>
      </c>
      <c r="AC93" s="62">
        <f t="shared" si="27"/>
        <v>0.050205403432934496</v>
      </c>
      <c r="AD93" s="62">
        <f t="shared" si="28"/>
        <v>0.048595888321761434</v>
      </c>
      <c r="AE93" s="62">
        <f t="shared" si="29"/>
        <v>0.04802944342396908</v>
      </c>
      <c r="AF93" s="13"/>
    </row>
    <row r="94" spans="1:32" ht="12.75">
      <c r="A94" s="35"/>
      <c r="B94" s="35"/>
      <c r="C94" s="35"/>
      <c r="D94" s="35"/>
      <c r="E94" s="35"/>
      <c r="F94" s="35"/>
      <c r="G94" s="35"/>
      <c r="H94" s="35"/>
      <c r="I94" s="35"/>
      <c r="J94" s="35"/>
      <c r="K94" s="35"/>
      <c r="L94" s="46">
        <f t="shared" si="30"/>
        <v>38.03450311648125</v>
      </c>
      <c r="M94" s="21">
        <f t="shared" si="19"/>
        <v>0.32540919484082137</v>
      </c>
      <c r="N94" s="21">
        <f t="shared" si="21"/>
        <v>0.6508183896816427</v>
      </c>
      <c r="O94" s="21">
        <f t="shared" si="22"/>
        <v>0.9762275845224642</v>
      </c>
      <c r="P94" s="21">
        <f t="shared" si="23"/>
        <v>1.3016367793632855</v>
      </c>
      <c r="Q94" s="21">
        <f t="shared" si="24"/>
        <v>1.6270459742041068</v>
      </c>
      <c r="R94" s="12"/>
      <c r="S94" s="13">
        <f t="shared" si="20"/>
        <v>20.465987096907003</v>
      </c>
      <c r="T94" s="13"/>
      <c r="U94" s="13">
        <f t="shared" si="31"/>
        <v>12.936971200674906</v>
      </c>
      <c r="V94" s="13">
        <f t="shared" si="31"/>
        <v>17.696216936430233</v>
      </c>
      <c r="W94" s="13">
        <f t="shared" si="31"/>
        <v>19.44704559809747</v>
      </c>
      <c r="X94" s="13">
        <f t="shared" si="31"/>
        <v>20.09113946773856</v>
      </c>
      <c r="Y94" s="13">
        <f t="shared" si="31"/>
        <v>20.328088360564077</v>
      </c>
      <c r="Z94" s="13"/>
      <c r="AA94" s="62">
        <f t="shared" si="25"/>
        <v>0.07729784541437576</v>
      </c>
      <c r="AB94" s="62">
        <f t="shared" si="26"/>
        <v>0.05650925299979538</v>
      </c>
      <c r="AC94" s="62">
        <f t="shared" si="27"/>
        <v>0.05142169256279377</v>
      </c>
      <c r="AD94" s="62">
        <f t="shared" si="28"/>
        <v>0.04977318492093266</v>
      </c>
      <c r="AE94" s="62">
        <f t="shared" si="29"/>
        <v>0.0491930171820766</v>
      </c>
      <c r="AF94" s="13"/>
    </row>
    <row r="95" spans="1:32" ht="12.75">
      <c r="A95" s="35"/>
      <c r="B95" s="35"/>
      <c r="C95" s="35"/>
      <c r="D95" s="35"/>
      <c r="E95" s="35"/>
      <c r="F95" s="35"/>
      <c r="G95" s="35"/>
      <c r="H95" s="35"/>
      <c r="I95" s="35"/>
      <c r="J95" s="35"/>
      <c r="K95" s="35"/>
      <c r="L95" s="46">
        <f t="shared" si="30"/>
        <v>39.899693491226856</v>
      </c>
      <c r="M95" s="21">
        <f t="shared" si="19"/>
        <v>0.3177122162561934</v>
      </c>
      <c r="N95" s="21">
        <f t="shared" si="21"/>
        <v>0.6354244325123868</v>
      </c>
      <c r="O95" s="21">
        <f t="shared" si="22"/>
        <v>0.9531366487685802</v>
      </c>
      <c r="P95" s="21">
        <f t="shared" si="23"/>
        <v>1.2708488650247736</v>
      </c>
      <c r="Q95" s="21">
        <f t="shared" si="24"/>
        <v>1.588561081280967</v>
      </c>
      <c r="R95" s="12"/>
      <c r="S95" s="13">
        <f t="shared" si="20"/>
        <v>19.98190039347128</v>
      </c>
      <c r="T95" s="13"/>
      <c r="U95" s="13">
        <f t="shared" si="31"/>
        <v>12.630970043177642</v>
      </c>
      <c r="V95" s="13">
        <f t="shared" si="31"/>
        <v>17.277644244115063</v>
      </c>
      <c r="W95" s="13">
        <f t="shared" si="31"/>
        <v>18.98706015246168</v>
      </c>
      <c r="X95" s="13">
        <f t="shared" si="31"/>
        <v>19.615919121553805</v>
      </c>
      <c r="Y95" s="13">
        <f t="shared" si="31"/>
        <v>19.847263407679065</v>
      </c>
      <c r="Z95" s="13"/>
      <c r="AA95" s="62">
        <f t="shared" si="25"/>
        <v>0.07917048307308189</v>
      </c>
      <c r="AB95" s="62">
        <f t="shared" si="26"/>
        <v>0.057878260824858106</v>
      </c>
      <c r="AC95" s="62">
        <f t="shared" si="27"/>
        <v>0.05266744782869135</v>
      </c>
      <c r="AD95" s="62">
        <f t="shared" si="28"/>
        <v>0.05097900301297677</v>
      </c>
      <c r="AE95" s="62">
        <f t="shared" si="29"/>
        <v>0.05038477997994887</v>
      </c>
      <c r="AF95" s="13"/>
    </row>
    <row r="96" spans="1:32" ht="12.75">
      <c r="A96" s="35"/>
      <c r="B96" s="35"/>
      <c r="C96" s="35"/>
      <c r="D96" s="35"/>
      <c r="E96" s="35"/>
      <c r="F96" s="35"/>
      <c r="G96" s="35"/>
      <c r="H96" s="35"/>
      <c r="I96" s="35"/>
      <c r="J96" s="35"/>
      <c r="K96" s="35"/>
      <c r="L96" s="46">
        <f t="shared" si="30"/>
        <v>41.85635173984975</v>
      </c>
      <c r="M96" s="21">
        <f t="shared" si="19"/>
        <v>0.31019729607763225</v>
      </c>
      <c r="N96" s="21">
        <f t="shared" si="21"/>
        <v>0.6203945921552645</v>
      </c>
      <c r="O96" s="21">
        <f t="shared" si="22"/>
        <v>0.9305918882328967</v>
      </c>
      <c r="P96" s="21">
        <f t="shared" si="23"/>
        <v>1.240789184310529</v>
      </c>
      <c r="Q96" s="21">
        <f t="shared" si="24"/>
        <v>1.5509864803881612</v>
      </c>
      <c r="R96" s="12"/>
      <c r="S96" s="13">
        <f t="shared" si="20"/>
        <v>19.5092639042536</v>
      </c>
      <c r="T96" s="13"/>
      <c r="U96" s="13">
        <f t="shared" si="31"/>
        <v>12.332206801490594</v>
      </c>
      <c r="V96" s="13">
        <f t="shared" si="31"/>
        <v>16.868972148033617</v>
      </c>
      <c r="W96" s="13">
        <f t="shared" si="31"/>
        <v>18.537954848445825</v>
      </c>
      <c r="X96" s="13">
        <f t="shared" si="31"/>
        <v>19.151939271598273</v>
      </c>
      <c r="Y96" s="13">
        <f t="shared" si="31"/>
        <v>19.377811518075568</v>
      </c>
      <c r="Z96" s="13"/>
      <c r="AA96" s="62">
        <f t="shared" si="25"/>
        <v>0.08108848773758237</v>
      </c>
      <c r="AB96" s="62">
        <f t="shared" si="26"/>
        <v>0.05928043458869354</v>
      </c>
      <c r="AC96" s="62">
        <f t="shared" si="27"/>
        <v>0.05394338308488422</v>
      </c>
      <c r="AD96" s="62">
        <f t="shared" si="28"/>
        <v>0.052214033566980275</v>
      </c>
      <c r="AE96" s="62">
        <f t="shared" si="29"/>
        <v>0.05160541473257715</v>
      </c>
      <c r="AF96" s="13"/>
    </row>
    <row r="97" spans="1:32" ht="12.75">
      <c r="A97" s="35"/>
      <c r="B97" s="35"/>
      <c r="C97" s="35"/>
      <c r="D97" s="35"/>
      <c r="E97" s="35"/>
      <c r="F97" s="35"/>
      <c r="G97" s="35"/>
      <c r="H97" s="35"/>
      <c r="I97" s="35"/>
      <c r="J97" s="35"/>
      <c r="K97" s="35"/>
      <c r="L97" s="46">
        <f t="shared" si="30"/>
        <v>43.90896339480009</v>
      </c>
      <c r="M97" s="21">
        <f t="shared" si="19"/>
        <v>0.3028601280357551</v>
      </c>
      <c r="N97" s="21">
        <f t="shared" si="21"/>
        <v>0.6057202560715103</v>
      </c>
      <c r="O97" s="21">
        <f t="shared" si="22"/>
        <v>0.9085803841072654</v>
      </c>
      <c r="P97" s="21">
        <f t="shared" si="23"/>
        <v>1.2114405121430205</v>
      </c>
      <c r="Q97" s="21">
        <f t="shared" si="24"/>
        <v>1.5143006401787757</v>
      </c>
      <c r="R97" s="12"/>
      <c r="S97" s="13">
        <f t="shared" si="20"/>
        <v>19.04780679470158</v>
      </c>
      <c r="T97" s="13"/>
      <c r="U97" s="13">
        <f t="shared" si="31"/>
        <v>12.04051027552516</v>
      </c>
      <c r="V97" s="13">
        <f t="shared" si="31"/>
        <v>16.469966467104364</v>
      </c>
      <c r="W97" s="13">
        <f t="shared" si="31"/>
        <v>18.09947233555591</v>
      </c>
      <c r="X97" s="13">
        <f t="shared" si="31"/>
        <v>18.698934043827446</v>
      </c>
      <c r="Y97" s="13">
        <f t="shared" si="31"/>
        <v>18.91946368207006</v>
      </c>
      <c r="Z97" s="13"/>
      <c r="AA97" s="62">
        <f t="shared" si="25"/>
        <v>0.0830529584807305</v>
      </c>
      <c r="AB97" s="62">
        <f t="shared" si="26"/>
        <v>0.06071657777793965</v>
      </c>
      <c r="AC97" s="62">
        <f t="shared" si="27"/>
        <v>0.05525022947964775</v>
      </c>
      <c r="AD97" s="62">
        <f t="shared" si="28"/>
        <v>0.05347898429162607</v>
      </c>
      <c r="AE97" s="62">
        <f t="shared" si="29"/>
        <v>0.05285562089942846</v>
      </c>
      <c r="AF97" s="13"/>
    </row>
    <row r="98" spans="1:32" ht="12.75">
      <c r="A98" s="35"/>
      <c r="B98" s="35"/>
      <c r="C98" s="35"/>
      <c r="D98" s="35"/>
      <c r="E98" s="35"/>
      <c r="F98" s="35"/>
      <c r="G98" s="35"/>
      <c r="H98" s="35"/>
      <c r="I98" s="35"/>
      <c r="J98" s="35"/>
      <c r="K98" s="35"/>
      <c r="L98" s="46">
        <f t="shared" si="30"/>
        <v>46.062233956485166</v>
      </c>
      <c r="M98" s="21">
        <f t="shared" si="19"/>
        <v>0.29569650771836004</v>
      </c>
      <c r="N98" s="21">
        <f t="shared" si="21"/>
        <v>0.5913930154367201</v>
      </c>
      <c r="O98" s="21">
        <f t="shared" si="22"/>
        <v>0.8870895231550802</v>
      </c>
      <c r="P98" s="21">
        <f t="shared" si="23"/>
        <v>1.1827860308734401</v>
      </c>
      <c r="Q98" s="21">
        <f t="shared" si="24"/>
        <v>1.4784825385918001</v>
      </c>
      <c r="R98" s="12"/>
      <c r="S98" s="13">
        <f t="shared" si="20"/>
        <v>18.59726463637484</v>
      </c>
      <c r="T98" s="13"/>
      <c r="U98" s="13">
        <f t="shared" si="31"/>
        <v>11.755713314627839</v>
      </c>
      <c r="V98" s="13">
        <f t="shared" si="31"/>
        <v>16.08039855938481</v>
      </c>
      <c r="W98" s="13">
        <f t="shared" si="31"/>
        <v>17.671361350468388</v>
      </c>
      <c r="X98" s="13">
        <f t="shared" si="31"/>
        <v>18.256643852976772</v>
      </c>
      <c r="Y98" s="13">
        <f t="shared" si="31"/>
        <v>18.47195725292698</v>
      </c>
      <c r="Z98" s="13"/>
      <c r="AA98" s="62">
        <f t="shared" si="25"/>
        <v>0.08506502100180366</v>
      </c>
      <c r="AB98" s="62">
        <f t="shared" si="26"/>
        <v>0.0621875133447101</v>
      </c>
      <c r="AC98" s="62">
        <f t="shared" si="27"/>
        <v>0.05658873587424517</v>
      </c>
      <c r="AD98" s="62">
        <f t="shared" si="28"/>
        <v>0.05477458004073123</v>
      </c>
      <c r="AE98" s="62">
        <f t="shared" si="29"/>
        <v>0.05413611488525639</v>
      </c>
      <c r="AF98" s="13"/>
    </row>
    <row r="99" spans="1:32" ht="12.75">
      <c r="A99" s="35"/>
      <c r="B99" s="35"/>
      <c r="C99" s="35"/>
      <c r="D99" s="35"/>
      <c r="E99" s="35"/>
      <c r="F99" s="35"/>
      <c r="G99" s="35"/>
      <c r="H99" s="35"/>
      <c r="I99" s="35"/>
      <c r="J99" s="35"/>
      <c r="K99" s="35"/>
      <c r="L99" s="46">
        <f t="shared" si="30"/>
        <v>48.32109968037279</v>
      </c>
      <c r="M99" s="21">
        <f t="shared" si="19"/>
        <v>0.28870233016117447</v>
      </c>
      <c r="N99" s="21">
        <f t="shared" si="21"/>
        <v>0.5774046603223489</v>
      </c>
      <c r="O99" s="21">
        <f t="shared" si="22"/>
        <v>0.8661069904835235</v>
      </c>
      <c r="P99" s="21">
        <f t="shared" si="23"/>
        <v>1.1548093206446979</v>
      </c>
      <c r="Q99" s="21">
        <f t="shared" si="24"/>
        <v>1.4435116508058723</v>
      </c>
      <c r="R99" s="12"/>
      <c r="S99" s="13">
        <f t="shared" si="20"/>
        <v>18.157379255419777</v>
      </c>
      <c r="T99" s="13"/>
      <c r="U99" s="13">
        <f t="shared" si="31"/>
        <v>11.477652721798009</v>
      </c>
      <c r="V99" s="13">
        <f t="shared" si="31"/>
        <v>15.700045191052945</v>
      </c>
      <c r="W99" s="13">
        <f t="shared" si="31"/>
        <v>17.253376573048957</v>
      </c>
      <c r="X99" s="13">
        <f t="shared" si="31"/>
        <v>17.824815253811714</v>
      </c>
      <c r="Y99" s="13">
        <f t="shared" si="31"/>
        <v>18.035035796354464</v>
      </c>
      <c r="Z99" s="13"/>
      <c r="AA99" s="62">
        <f t="shared" si="25"/>
        <v>0.08712582827156204</v>
      </c>
      <c r="AB99" s="62">
        <f t="shared" si="26"/>
        <v>0.06369408417817003</v>
      </c>
      <c r="AC99" s="62">
        <f t="shared" si="27"/>
        <v>0.05795966927204693</v>
      </c>
      <c r="AD99" s="62">
        <f t="shared" si="28"/>
        <v>0.056101563228609444</v>
      </c>
      <c r="AE99" s="62">
        <f t="shared" si="29"/>
        <v>0.05544763045062191</v>
      </c>
      <c r="AF99" s="13"/>
    </row>
    <row r="100" spans="1:32" ht="12.75">
      <c r="A100" s="35"/>
      <c r="B100" s="35"/>
      <c r="C100" s="35"/>
      <c r="D100" s="35"/>
      <c r="E100" s="35"/>
      <c r="F100" s="35"/>
      <c r="G100" s="35"/>
      <c r="H100" s="35"/>
      <c r="I100" s="35"/>
      <c r="J100" s="35"/>
      <c r="K100" s="35"/>
      <c r="L100" s="46">
        <f t="shared" si="30"/>
        <v>50.69073889308804</v>
      </c>
      <c r="M100" s="21">
        <f t="shared" si="19"/>
        <v>0.2818735874955907</v>
      </c>
      <c r="N100" s="21">
        <f t="shared" si="21"/>
        <v>0.5637471749911814</v>
      </c>
      <c r="O100" s="21">
        <f t="shared" si="22"/>
        <v>0.8456207624867722</v>
      </c>
      <c r="P100" s="21">
        <f t="shared" si="23"/>
        <v>1.1274943499823629</v>
      </c>
      <c r="Q100" s="21">
        <f t="shared" si="24"/>
        <v>1.4093679374779535</v>
      </c>
      <c r="R100" s="12"/>
      <c r="S100" s="13">
        <f t="shared" si="20"/>
        <v>17.727898584628345</v>
      </c>
      <c r="T100" s="13"/>
      <c r="U100" s="13">
        <f t="shared" si="31"/>
        <v>11.206169160171266</v>
      </c>
      <c r="V100" s="13">
        <f t="shared" si="31"/>
        <v>15.328688408487723</v>
      </c>
      <c r="W100" s="13">
        <f t="shared" si="31"/>
        <v>16.845278485776895</v>
      </c>
      <c r="X100" s="13">
        <f t="shared" si="31"/>
        <v>17.40320079589619</v>
      </c>
      <c r="Y100" s="13">
        <f t="shared" si="31"/>
        <v>17.608448943559956</v>
      </c>
      <c r="Z100" s="13"/>
      <c r="AA100" s="62">
        <f t="shared" si="25"/>
        <v>0.08923656119293463</v>
      </c>
      <c r="AB100" s="62">
        <f t="shared" si="26"/>
        <v>0.06523715358753623</v>
      </c>
      <c r="AC100" s="62">
        <f t="shared" si="27"/>
        <v>0.05936381525804621</v>
      </c>
      <c r="AD100" s="62">
        <f t="shared" si="28"/>
        <v>0.05746069425549625</v>
      </c>
      <c r="AE100" s="62">
        <f t="shared" si="29"/>
        <v>0.056790919132359806</v>
      </c>
      <c r="AF100" s="13"/>
    </row>
    <row r="101" spans="1:32" ht="12.75">
      <c r="A101" s="35"/>
      <c r="B101" s="35"/>
      <c r="C101" s="35"/>
      <c r="D101" s="35"/>
      <c r="E101" s="35"/>
      <c r="F101" s="35"/>
      <c r="G101" s="35"/>
      <c r="H101" s="35"/>
      <c r="I101" s="35"/>
      <c r="J101" s="35"/>
      <c r="K101" s="35"/>
      <c r="L101" s="46">
        <f t="shared" si="30"/>
        <v>53.17658386344499</v>
      </c>
      <c r="M101" s="21">
        <f t="shared" si="19"/>
        <v>0.27520636665203985</v>
      </c>
      <c r="N101" s="21">
        <f t="shared" si="21"/>
        <v>0.5504127333040797</v>
      </c>
      <c r="O101" s="21">
        <f t="shared" si="22"/>
        <v>0.8256190999561195</v>
      </c>
      <c r="P101" s="21">
        <f t="shared" si="23"/>
        <v>1.1008254666081594</v>
      </c>
      <c r="Q101" s="21">
        <f t="shared" si="24"/>
        <v>1.3760318332601993</v>
      </c>
      <c r="R101" s="12"/>
      <c r="S101" s="13">
        <f t="shared" si="20"/>
        <v>17.308576518996215</v>
      </c>
      <c r="T101" s="13"/>
      <c r="U101" s="13">
        <f t="shared" si="31"/>
        <v>10.941107061714739</v>
      </c>
      <c r="V101" s="13">
        <f t="shared" si="31"/>
        <v>14.96611541337528</v>
      </c>
      <c r="W101" s="13">
        <f t="shared" si="31"/>
        <v>16.446833236494545</v>
      </c>
      <c r="X101" s="13">
        <f t="shared" si="31"/>
        <v>16.991558881796255</v>
      </c>
      <c r="Y101" s="13">
        <f t="shared" si="31"/>
        <v>17.191952247781604</v>
      </c>
      <c r="Z101" s="13"/>
      <c r="AA101" s="62">
        <f t="shared" si="25"/>
        <v>0.0913984292777111</v>
      </c>
      <c r="AB101" s="62">
        <f t="shared" si="26"/>
        <v>0.06681760579677849</v>
      </c>
      <c r="AC101" s="62">
        <f t="shared" si="27"/>
        <v>0.060801978449022</v>
      </c>
      <c r="AD101" s="62">
        <f t="shared" si="28"/>
        <v>0.058852751943280525</v>
      </c>
      <c r="AE101" s="62">
        <f t="shared" si="29"/>
        <v>0.05816675067423113</v>
      </c>
      <c r="AF101" s="13"/>
    </row>
    <row r="102" spans="1:32" ht="12.75">
      <c r="A102" s="35"/>
      <c r="B102" s="35"/>
      <c r="C102" s="35"/>
      <c r="D102" s="35"/>
      <c r="E102" s="35"/>
      <c r="F102" s="35"/>
      <c r="G102" s="35"/>
      <c r="H102" s="35"/>
      <c r="I102" s="35"/>
      <c r="J102" s="35"/>
      <c r="K102" s="35"/>
      <c r="L102" s="46">
        <f t="shared" si="30"/>
        <v>55.78433325562704</v>
      </c>
      <c r="M102" s="21">
        <f t="shared" si="19"/>
        <v>0.26869684711768804</v>
      </c>
      <c r="N102" s="21">
        <f t="shared" si="21"/>
        <v>0.5373936942353761</v>
      </c>
      <c r="O102" s="21">
        <f t="shared" si="22"/>
        <v>0.8060905413530641</v>
      </c>
      <c r="P102" s="21">
        <f t="shared" si="23"/>
        <v>1.0747873884707522</v>
      </c>
      <c r="Q102" s="21">
        <f t="shared" si="24"/>
        <v>1.3434842355884402</v>
      </c>
      <c r="R102" s="12"/>
      <c r="S102" s="13">
        <f t="shared" si="20"/>
        <v>16.899172774697362</v>
      </c>
      <c r="T102" s="13"/>
      <c r="U102" s="13">
        <f t="shared" si="31"/>
        <v>10.682314538082045</v>
      </c>
      <c r="V102" s="13">
        <f t="shared" si="31"/>
        <v>14.61211844076924</v>
      </c>
      <c r="W102" s="13">
        <f t="shared" si="31"/>
        <v>16.05781250440316</v>
      </c>
      <c r="X102" s="13">
        <f t="shared" si="31"/>
        <v>16.589653628637677</v>
      </c>
      <c r="Y102" s="13">
        <f t="shared" si="31"/>
        <v>16.785307044213063</v>
      </c>
      <c r="Z102" s="13"/>
      <c r="AA102" s="62">
        <f t="shared" si="25"/>
        <v>0.09361267133962757</v>
      </c>
      <c r="AB102" s="62">
        <f t="shared" si="26"/>
        <v>0.06843634645130593</v>
      </c>
      <c r="AC102" s="62">
        <f t="shared" si="27"/>
        <v>0.06227498295460813</v>
      </c>
      <c r="AD102" s="62">
        <f t="shared" si="28"/>
        <v>0.06027853398179229</v>
      </c>
      <c r="AE102" s="62">
        <f t="shared" si="29"/>
        <v>0.059575913468009035</v>
      </c>
      <c r="AF102" s="13"/>
    </row>
    <row r="103" spans="1:32" ht="12.75">
      <c r="A103" s="35"/>
      <c r="B103" s="35"/>
      <c r="C103" s="35"/>
      <c r="D103" s="35"/>
      <c r="E103" s="35"/>
      <c r="F103" s="35"/>
      <c r="G103" s="35"/>
      <c r="H103" s="35"/>
      <c r="I103" s="35"/>
      <c r="J103" s="35"/>
      <c r="K103" s="35"/>
      <c r="L103" s="46">
        <f t="shared" si="30"/>
        <v>58.51996519306414</v>
      </c>
      <c r="M103" s="21">
        <f t="shared" si="19"/>
        <v>0.2623412987471708</v>
      </c>
      <c r="N103" s="21">
        <f t="shared" si="21"/>
        <v>0.5246825974943417</v>
      </c>
      <c r="O103" s="21">
        <f t="shared" si="22"/>
        <v>0.7870238962415125</v>
      </c>
      <c r="P103" s="21">
        <f t="shared" si="23"/>
        <v>1.0493651949886833</v>
      </c>
      <c r="Q103" s="21">
        <f t="shared" si="24"/>
        <v>1.311706493735854</v>
      </c>
      <c r="R103" s="12"/>
      <c r="S103" s="13">
        <f t="shared" si="20"/>
        <v>16.49945275139439</v>
      </c>
      <c r="T103" s="13"/>
      <c r="U103" s="13">
        <f t="shared" si="31"/>
        <v>10.429643293576806</v>
      </c>
      <c r="V103" s="13">
        <f t="shared" si="31"/>
        <v>14.266494640035322</v>
      </c>
      <c r="W103" s="13">
        <f t="shared" si="31"/>
        <v>15.677993369228377</v>
      </c>
      <c r="X103" s="13">
        <f t="shared" si="31"/>
        <v>16.197254732938116</v>
      </c>
      <c r="Y103" s="13">
        <f t="shared" si="31"/>
        <v>16.38828031324158</v>
      </c>
      <c r="Z103" s="13"/>
      <c r="AA103" s="62">
        <f t="shared" si="25"/>
        <v>0.09588055620424328</v>
      </c>
      <c r="AB103" s="62">
        <f t="shared" si="26"/>
        <v>0.0700943031369284</v>
      </c>
      <c r="AC103" s="62">
        <f t="shared" si="27"/>
        <v>0.06378367284953233</v>
      </c>
      <c r="AD103" s="62">
        <f t="shared" si="28"/>
        <v>0.06173885738590246</v>
      </c>
      <c r="AE103" s="62">
        <f t="shared" si="29"/>
        <v>0.06101921500525038</v>
      </c>
      <c r="AF103" s="13"/>
    </row>
    <row r="104" spans="1:32" ht="12.75">
      <c r="A104" s="35"/>
      <c r="B104" s="35"/>
      <c r="C104" s="35"/>
      <c r="D104" s="35"/>
      <c r="E104" s="35"/>
      <c r="F104" s="35"/>
      <c r="G104" s="35"/>
      <c r="H104" s="35"/>
      <c r="I104" s="35"/>
      <c r="J104" s="35"/>
      <c r="K104" s="35"/>
      <c r="L104" s="46">
        <f t="shared" si="30"/>
        <v>61.3897509629551</v>
      </c>
      <c r="M104" s="21">
        <f t="shared" si="19"/>
        <v>0.25613607962511065</v>
      </c>
      <c r="N104" s="21">
        <f t="shared" si="21"/>
        <v>0.5122721592502213</v>
      </c>
      <c r="O104" s="21">
        <f t="shared" si="22"/>
        <v>0.7684082388753319</v>
      </c>
      <c r="P104" s="21">
        <f t="shared" si="23"/>
        <v>1.0245443185004426</v>
      </c>
      <c r="Q104" s="21">
        <f t="shared" si="24"/>
        <v>1.2806803981255532</v>
      </c>
      <c r="R104" s="12"/>
      <c r="S104" s="13">
        <f t="shared" si="20"/>
        <v>16.1091873978057</v>
      </c>
      <c r="T104" s="13"/>
      <c r="U104" s="13">
        <f t="shared" si="31"/>
        <v>10.182948540174898</v>
      </c>
      <c r="V104" s="13">
        <f t="shared" si="31"/>
        <v>13.929045958611995</v>
      </c>
      <c r="W104" s="13">
        <f t="shared" si="31"/>
        <v>15.307158183480416</v>
      </c>
      <c r="X104" s="13">
        <f t="shared" si="31"/>
        <v>15.814137338636545</v>
      </c>
      <c r="Y104" s="13">
        <f t="shared" si="31"/>
        <v>16.000644546920952</v>
      </c>
      <c r="Z104" s="13"/>
      <c r="AA104" s="62">
        <f t="shared" si="25"/>
        <v>0.09820338343601454</v>
      </c>
      <c r="AB104" s="62">
        <f t="shared" si="26"/>
        <v>0.07179242591139015</v>
      </c>
      <c r="AC104" s="62">
        <f t="shared" si="27"/>
        <v>0.06532891265729562</v>
      </c>
      <c r="AD104" s="62">
        <f t="shared" si="28"/>
        <v>0.06323455896369605</v>
      </c>
      <c r="AE104" s="62">
        <f t="shared" si="29"/>
        <v>0.06249748234001191</v>
      </c>
      <c r="AF104" s="13"/>
    </row>
    <row r="105" spans="1:32" ht="12.75">
      <c r="A105" s="35"/>
      <c r="B105" s="35"/>
      <c r="C105" s="35"/>
      <c r="D105" s="35"/>
      <c r="E105" s="35"/>
      <c r="F105" s="35"/>
      <c r="G105" s="35"/>
      <c r="H105" s="35"/>
      <c r="I105" s="35"/>
      <c r="J105" s="35"/>
      <c r="K105" s="35"/>
      <c r="L105" s="46">
        <f t="shared" si="30"/>
        <v>64.4002693928519</v>
      </c>
      <c r="M105" s="21">
        <f t="shared" si="19"/>
        <v>0.25007763397919264</v>
      </c>
      <c r="N105" s="21">
        <f t="shared" si="21"/>
        <v>0.5001552679583853</v>
      </c>
      <c r="O105" s="21">
        <f t="shared" si="22"/>
        <v>0.750232901937578</v>
      </c>
      <c r="P105" s="21">
        <f t="shared" si="23"/>
        <v>1.0003105359167705</v>
      </c>
      <c r="Q105" s="21">
        <f t="shared" si="24"/>
        <v>1.2503881698959631</v>
      </c>
      <c r="R105" s="12"/>
      <c r="S105" s="13">
        <f t="shared" si="20"/>
        <v>15.728153080452365</v>
      </c>
      <c r="T105" s="13"/>
      <c r="U105" s="13">
        <f t="shared" si="31"/>
        <v>9.94208891455665</v>
      </c>
      <c r="V105" s="13">
        <f t="shared" si="31"/>
        <v>13.599579028520543</v>
      </c>
      <c r="W105" s="13">
        <f t="shared" si="31"/>
        <v>14.945094447735654</v>
      </c>
      <c r="X105" s="13">
        <f t="shared" si="31"/>
        <v>15.440081908244068</v>
      </c>
      <c r="Y105" s="13">
        <f t="shared" si="31"/>
        <v>15.622177618602775</v>
      </c>
      <c r="Z105" s="13"/>
      <c r="AA105" s="62">
        <f t="shared" si="25"/>
        <v>0.10058248408298341</v>
      </c>
      <c r="AB105" s="62">
        <f t="shared" si="26"/>
        <v>0.07353168784878093</v>
      </c>
      <c r="AC105" s="62">
        <f t="shared" si="27"/>
        <v>0.06691158784556969</v>
      </c>
      <c r="AD105" s="62">
        <f t="shared" si="28"/>
        <v>0.06476649579598802</v>
      </c>
      <c r="AE105" s="62">
        <f t="shared" si="29"/>
        <v>0.06401156256277661</v>
      </c>
      <c r="AF105" s="13"/>
    </row>
    <row r="106" spans="1:32" ht="12.75">
      <c r="A106" s="35"/>
      <c r="B106" s="35"/>
      <c r="C106" s="35"/>
      <c r="D106" s="35"/>
      <c r="E106" s="35"/>
      <c r="F106" s="35"/>
      <c r="G106" s="35"/>
      <c r="H106" s="35"/>
      <c r="I106" s="35"/>
      <c r="J106" s="35"/>
      <c r="K106" s="35"/>
      <c r="L106" s="46">
        <f t="shared" si="30"/>
        <v>67.55842193226344</v>
      </c>
      <c r="M106" s="21">
        <f t="shared" si="19"/>
        <v>0.24416249014260305</v>
      </c>
      <c r="N106" s="21">
        <f t="shared" si="21"/>
        <v>0.4883249802852061</v>
      </c>
      <c r="O106" s="21">
        <f t="shared" si="22"/>
        <v>0.7324874704278092</v>
      </c>
      <c r="P106" s="21">
        <f t="shared" si="23"/>
        <v>0.9766499605704122</v>
      </c>
      <c r="Q106" s="21">
        <f t="shared" si="24"/>
        <v>1.2208124507130154</v>
      </c>
      <c r="R106" s="12"/>
      <c r="S106" s="13">
        <f t="shared" si="20"/>
        <v>15.356131455509626</v>
      </c>
      <c r="T106" s="13"/>
      <c r="U106" s="13">
        <f t="shared" si="31"/>
        <v>9.706926397101537</v>
      </c>
      <c r="V106" s="13">
        <f t="shared" si="31"/>
        <v>13.277905055559573</v>
      </c>
      <c r="W106" s="13">
        <f t="shared" si="31"/>
        <v>14.591594688868263</v>
      </c>
      <c r="X106" s="13">
        <f t="shared" si="31"/>
        <v>15.07487409704258</v>
      </c>
      <c r="Y106" s="13">
        <f t="shared" si="31"/>
        <v>15.252662655651413</v>
      </c>
      <c r="Z106" s="13"/>
      <c r="AA106" s="62">
        <f t="shared" si="25"/>
        <v>0.10301922143950709</v>
      </c>
      <c r="AB106" s="62">
        <f t="shared" si="26"/>
        <v>0.07531308559713577</v>
      </c>
      <c r="AC106" s="62">
        <f t="shared" si="27"/>
        <v>0.06853260533359572</v>
      </c>
      <c r="AD106" s="62">
        <f t="shared" si="28"/>
        <v>0.06633554572745534</v>
      </c>
      <c r="AE106" s="62">
        <f t="shared" si="29"/>
        <v>0.06556232328586119</v>
      </c>
      <c r="AF106" s="13"/>
    </row>
    <row r="107" spans="1:32" ht="12.75">
      <c r="A107" s="35"/>
      <c r="B107" s="35"/>
      <c r="C107" s="35"/>
      <c r="D107" s="35"/>
      <c r="E107" s="35"/>
      <c r="F107" s="35"/>
      <c r="G107" s="35"/>
      <c r="H107" s="35"/>
      <c r="I107" s="35"/>
      <c r="J107" s="35"/>
      <c r="K107" s="35"/>
      <c r="L107" s="46">
        <f t="shared" si="30"/>
        <v>70.87144847385267</v>
      </c>
      <c r="M107" s="21">
        <f t="shared" si="19"/>
        <v>0.23838725856466206</v>
      </c>
      <c r="N107" s="21">
        <f t="shared" si="21"/>
        <v>0.4767745171293241</v>
      </c>
      <c r="O107" s="21">
        <f t="shared" si="22"/>
        <v>0.7151617756939862</v>
      </c>
      <c r="P107" s="21">
        <f t="shared" si="23"/>
        <v>0.9535490342586482</v>
      </c>
      <c r="Q107" s="21">
        <f t="shared" si="24"/>
        <v>1.1919362928233104</v>
      </c>
      <c r="R107" s="12"/>
      <c r="S107" s="13">
        <f t="shared" si="20"/>
        <v>14.992909343689437</v>
      </c>
      <c r="T107" s="13"/>
      <c r="U107" s="13">
        <f t="shared" si="31"/>
        <v>9.477326232798871</v>
      </c>
      <c r="V107" s="13">
        <f t="shared" si="31"/>
        <v>12.96383971112037</v>
      </c>
      <c r="W107" s="13">
        <f t="shared" si="31"/>
        <v>14.246456341161984</v>
      </c>
      <c r="X107" s="13">
        <f t="shared" si="31"/>
        <v>14.718304630258892</v>
      </c>
      <c r="Y107" s="13">
        <f t="shared" si="31"/>
        <v>14.891887915169564</v>
      </c>
      <c r="Z107" s="13"/>
      <c r="AA107" s="62">
        <f t="shared" si="25"/>
        <v>0.10551499182746578</v>
      </c>
      <c r="AB107" s="62">
        <f t="shared" si="26"/>
        <v>0.07713763994954373</v>
      </c>
      <c r="AC107" s="62">
        <f t="shared" si="27"/>
        <v>0.07019289401187587</v>
      </c>
      <c r="AD107" s="62">
        <f t="shared" si="28"/>
        <v>0.06794260786966809</v>
      </c>
      <c r="AE107" s="62">
        <f t="shared" si="29"/>
        <v>0.0671506531405836</v>
      </c>
      <c r="AF107" s="13"/>
    </row>
    <row r="108" spans="1:32" ht="12.75">
      <c r="A108" s="35"/>
      <c r="B108" s="35"/>
      <c r="C108" s="35"/>
      <c r="D108" s="35"/>
      <c r="E108" s="35"/>
      <c r="F108" s="35"/>
      <c r="G108" s="35"/>
      <c r="H108" s="35"/>
      <c r="I108" s="35"/>
      <c r="J108" s="35"/>
      <c r="K108" s="35"/>
      <c r="L108" s="46">
        <f t="shared" si="30"/>
        <v>74.34694395049605</v>
      </c>
      <c r="M108" s="21">
        <f t="shared" si="19"/>
        <v>0.23274862986851247</v>
      </c>
      <c r="N108" s="21">
        <f t="shared" si="21"/>
        <v>0.46549725973702494</v>
      </c>
      <c r="O108" s="21">
        <f t="shared" si="22"/>
        <v>0.6982458896055375</v>
      </c>
      <c r="P108" s="21">
        <f t="shared" si="23"/>
        <v>0.9309945194740499</v>
      </c>
      <c r="Q108" s="21">
        <f t="shared" si="24"/>
        <v>1.1637431493425623</v>
      </c>
      <c r="R108" s="12"/>
      <c r="S108" s="13">
        <f t="shared" si="20"/>
        <v>14.638278608082544</v>
      </c>
      <c r="T108" s="13"/>
      <c r="U108" s="13">
        <f t="shared" si="31"/>
        <v>9.253156854029259</v>
      </c>
      <c r="V108" s="13">
        <f t="shared" si="31"/>
        <v>12.657203026561245</v>
      </c>
      <c r="W108" s="13">
        <f t="shared" si="31"/>
        <v>13.909481630234097</v>
      </c>
      <c r="X108" s="13">
        <f t="shared" si="31"/>
        <v>14.37016918314422</v>
      </c>
      <c r="Y108" s="13">
        <f t="shared" si="31"/>
        <v>14.539646662663436</v>
      </c>
      <c r="Z108" s="13"/>
      <c r="AA108" s="62">
        <f t="shared" si="25"/>
        <v>0.10807122539639573</v>
      </c>
      <c r="AB108" s="62">
        <f t="shared" si="26"/>
        <v>0.07900639642909194</v>
      </c>
      <c r="AC108" s="62">
        <f t="shared" si="27"/>
        <v>0.0718934052744545</v>
      </c>
      <c r="AD108" s="62">
        <f t="shared" si="28"/>
        <v>0.0695886031163064</v>
      </c>
      <c r="AE108" s="62">
        <f t="shared" si="29"/>
        <v>0.06877746228647455</v>
      </c>
      <c r="AF108" s="13"/>
    </row>
    <row r="109" spans="1:32" ht="12.75">
      <c r="A109" s="35"/>
      <c r="B109" s="35"/>
      <c r="C109" s="35"/>
      <c r="D109" s="35"/>
      <c r="E109" s="35"/>
      <c r="F109" s="35"/>
      <c r="G109" s="35"/>
      <c r="H109" s="35"/>
      <c r="I109" s="35"/>
      <c r="J109" s="35"/>
      <c r="K109" s="35"/>
      <c r="L109" s="46">
        <f t="shared" si="30"/>
        <v>77.99287574625355</v>
      </c>
      <c r="M109" s="21">
        <f t="shared" si="19"/>
        <v>0.2272433729547496</v>
      </c>
      <c r="N109" s="21">
        <f t="shared" si="21"/>
        <v>0.4544867459094992</v>
      </c>
      <c r="O109" s="21">
        <f t="shared" si="22"/>
        <v>0.6817301188642488</v>
      </c>
      <c r="P109" s="21">
        <f t="shared" si="23"/>
        <v>0.9089734918189984</v>
      </c>
      <c r="Q109" s="21">
        <f t="shared" si="24"/>
        <v>1.136216864773748</v>
      </c>
      <c r="R109" s="12"/>
      <c r="S109" s="13">
        <f t="shared" si="20"/>
        <v>14.292036034889911</v>
      </c>
      <c r="T109" s="13"/>
      <c r="U109" s="13">
        <f t="shared" si="31"/>
        <v>9.034289805172493</v>
      </c>
      <c r="V109" s="13">
        <f t="shared" si="31"/>
        <v>12.35781929008021</v>
      </c>
      <c r="W109" s="13">
        <f t="shared" si="31"/>
        <v>13.580477459704872</v>
      </c>
      <c r="X109" s="13">
        <f t="shared" si="31"/>
        <v>14.03026826389009</v>
      </c>
      <c r="Y109" s="13">
        <f t="shared" si="31"/>
        <v>14.195737053577803</v>
      </c>
      <c r="Z109" s="13"/>
      <c r="AA109" s="62">
        <f t="shared" si="25"/>
        <v>0.11068938694300684</v>
      </c>
      <c r="AB109" s="62">
        <f t="shared" si="26"/>
        <v>0.08092042588798119</v>
      </c>
      <c r="AC109" s="62">
        <f t="shared" si="27"/>
        <v>0.07363511356409495</v>
      </c>
      <c r="AD109" s="62">
        <f t="shared" si="28"/>
        <v>0.07127447467085964</v>
      </c>
      <c r="AE109" s="62">
        <f t="shared" si="29"/>
        <v>0.0704436829328257</v>
      </c>
      <c r="AF109" s="13"/>
    </row>
    <row r="110" spans="1:32" ht="12.75">
      <c r="A110" s="35"/>
      <c r="B110" s="35"/>
      <c r="C110" s="35"/>
      <c r="D110" s="35"/>
      <c r="E110" s="35"/>
      <c r="F110" s="35"/>
      <c r="G110" s="35"/>
      <c r="H110" s="35"/>
      <c r="I110" s="35"/>
      <c r="J110" s="35"/>
      <c r="K110" s="35"/>
      <c r="L110" s="46">
        <f t="shared" si="30"/>
        <v>81.81760196116251</v>
      </c>
      <c r="M110" s="21">
        <f t="shared" si="19"/>
        <v>0.22186833314990656</v>
      </c>
      <c r="N110" s="21">
        <f t="shared" si="21"/>
        <v>0.4437366662998131</v>
      </c>
      <c r="O110" s="21">
        <f t="shared" si="22"/>
        <v>0.6656049994497197</v>
      </c>
      <c r="P110" s="21">
        <f t="shared" si="23"/>
        <v>0.8874733325996262</v>
      </c>
      <c r="Q110" s="21">
        <f t="shared" si="24"/>
        <v>1.1093416657495327</v>
      </c>
      <c r="R110" s="12"/>
      <c r="S110" s="13">
        <f t="shared" si="20"/>
        <v>13.953983216975256</v>
      </c>
      <c r="T110" s="13"/>
      <c r="U110" s="13">
        <f t="shared" si="31"/>
        <v>8.820599668998714</v>
      </c>
      <c r="V110" s="13">
        <f t="shared" si="31"/>
        <v>12.06551694602697</v>
      </c>
      <c r="W110" s="13">
        <f t="shared" si="31"/>
        <v>13.259255300547684</v>
      </c>
      <c r="X110" s="13">
        <f t="shared" si="31"/>
        <v>13.69840709931368</v>
      </c>
      <c r="Y110" s="13">
        <f t="shared" si="31"/>
        <v>13.85996201763315</v>
      </c>
      <c r="Z110" s="13"/>
      <c r="AA110" s="62">
        <f t="shared" si="25"/>
        <v>0.11337097675055428</v>
      </c>
      <c r="AB110" s="62">
        <f t="shared" si="26"/>
        <v>0.08288082512115555</v>
      </c>
      <c r="AC110" s="62">
        <f t="shared" si="27"/>
        <v>0.07541901693066384</v>
      </c>
      <c r="AD110" s="62">
        <f t="shared" si="28"/>
        <v>0.07300118858710967</v>
      </c>
      <c r="AE110" s="62">
        <f t="shared" si="29"/>
        <v>0.07215026987287292</v>
      </c>
      <c r="AF110" s="13"/>
    </row>
    <row r="111" spans="1:32" ht="12.75">
      <c r="A111" s="35"/>
      <c r="B111" s="35"/>
      <c r="C111" s="35"/>
      <c r="D111" s="35"/>
      <c r="E111" s="35"/>
      <c r="F111" s="35"/>
      <c r="G111" s="35"/>
      <c r="H111" s="35"/>
      <c r="I111" s="35"/>
      <c r="J111" s="35"/>
      <c r="K111" s="35"/>
      <c r="L111" s="46">
        <f t="shared" si="30"/>
        <v>85.82989057172675</v>
      </c>
      <c r="M111" s="21">
        <f t="shared" si="19"/>
        <v>0.2166204303987342</v>
      </c>
      <c r="N111" s="21">
        <f t="shared" si="21"/>
        <v>0.4332408607974684</v>
      </c>
      <c r="O111" s="21">
        <f t="shared" si="22"/>
        <v>0.6498612911962025</v>
      </c>
      <c r="P111" s="21">
        <f t="shared" si="23"/>
        <v>0.8664817215949367</v>
      </c>
      <c r="Q111" s="21">
        <f t="shared" si="24"/>
        <v>1.083102151993671</v>
      </c>
      <c r="R111" s="12"/>
      <c r="S111" s="13">
        <f t="shared" si="20"/>
        <v>13.62392644017196</v>
      </c>
      <c r="T111" s="13"/>
      <c r="U111" s="13">
        <f t="shared" si="31"/>
        <v>8.611963994800663</v>
      </c>
      <c r="V111" s="13">
        <f t="shared" si="31"/>
        <v>11.780128496596511</v>
      </c>
      <c r="W111" s="13">
        <f t="shared" si="31"/>
        <v>12.94563108305637</v>
      </c>
      <c r="X111" s="13">
        <f t="shared" si="31"/>
        <v>13.374395523247092</v>
      </c>
      <c r="Y111" s="13">
        <f t="shared" si="31"/>
        <v>13.532129145898642</v>
      </c>
      <c r="Z111" s="13"/>
      <c r="AA111" s="62">
        <f t="shared" si="25"/>
        <v>0.11611753144854463</v>
      </c>
      <c r="AB111" s="62">
        <f t="shared" si="26"/>
        <v>0.08488871749479794</v>
      </c>
      <c r="AC111" s="62">
        <f t="shared" si="27"/>
        <v>0.07724613760304277</v>
      </c>
      <c r="AD111" s="62">
        <f t="shared" si="28"/>
        <v>0.07476973432270798</v>
      </c>
      <c r="AE111" s="62">
        <f t="shared" si="29"/>
        <v>0.07389820103092076</v>
      </c>
      <c r="AF111" s="13"/>
    </row>
    <row r="112" spans="1:32" ht="12.75">
      <c r="A112" s="35"/>
      <c r="B112" s="35"/>
      <c r="C112" s="35"/>
      <c r="D112" s="35"/>
      <c r="E112" s="35"/>
      <c r="F112" s="35"/>
      <c r="G112" s="35"/>
      <c r="H112" s="35"/>
      <c r="I112" s="35"/>
      <c r="J112" s="35"/>
      <c r="K112" s="35"/>
      <c r="L112" s="46">
        <f t="shared" si="30"/>
        <v>90.03893953102505</v>
      </c>
      <c r="M112" s="21">
        <f t="shared" si="19"/>
        <v>0.21149665749923896</v>
      </c>
      <c r="N112" s="21">
        <f t="shared" si="21"/>
        <v>0.4229933149984779</v>
      </c>
      <c r="O112" s="21">
        <f t="shared" si="22"/>
        <v>0.6344899724977169</v>
      </c>
      <c r="P112" s="21">
        <f t="shared" si="23"/>
        <v>0.8459866299969558</v>
      </c>
      <c r="Q112" s="21">
        <f t="shared" si="24"/>
        <v>1.0574832874961948</v>
      </c>
      <c r="R112" s="12"/>
      <c r="S112" s="13">
        <f t="shared" si="20"/>
        <v>13.301676572279181</v>
      </c>
      <c r="T112" s="13"/>
      <c r="U112" s="13">
        <f t="shared" si="31"/>
        <v>8.408263228225849</v>
      </c>
      <c r="V112" s="13">
        <f t="shared" si="31"/>
        <v>11.501490405847962</v>
      </c>
      <c r="W112" s="13">
        <f t="shared" si="31"/>
        <v>12.639425091367903</v>
      </c>
      <c r="X112" s="13">
        <f t="shared" si="31"/>
        <v>13.058047867566579</v>
      </c>
      <c r="Y112" s="13">
        <f t="shared" si="31"/>
        <v>13.212050580536188</v>
      </c>
      <c r="Z112" s="13"/>
      <c r="AA112" s="62">
        <f t="shared" si="25"/>
        <v>0.11893062489326954</v>
      </c>
      <c r="AB112" s="62">
        <f t="shared" si="26"/>
        <v>0.0869452535900519</v>
      </c>
      <c r="AC112" s="62">
        <f t="shared" si="27"/>
        <v>0.07911752257489545</v>
      </c>
      <c r="AD112" s="62">
        <f t="shared" si="28"/>
        <v>0.0765811253061637</v>
      </c>
      <c r="AE112" s="62">
        <f t="shared" si="29"/>
        <v>0.07568847802272165</v>
      </c>
      <c r="AF112" s="13"/>
    </row>
    <row r="113" spans="1:32" ht="12.75">
      <c r="A113" s="35"/>
      <c r="B113" s="35"/>
      <c r="C113" s="35"/>
      <c r="D113" s="35"/>
      <c r="E113" s="35"/>
      <c r="F113" s="35"/>
      <c r="G113" s="35"/>
      <c r="H113" s="35"/>
      <c r="I113" s="35"/>
      <c r="J113" s="35"/>
      <c r="K113" s="35"/>
      <c r="L113" s="46">
        <f t="shared" si="30"/>
        <v>94.45439785451758</v>
      </c>
      <c r="M113" s="21">
        <f t="shared" si="19"/>
        <v>0.20649407837946843</v>
      </c>
      <c r="N113" s="21">
        <f t="shared" si="21"/>
        <v>0.41298815675893685</v>
      </c>
      <c r="O113" s="21">
        <f t="shared" si="22"/>
        <v>0.6194822351384053</v>
      </c>
      <c r="P113" s="21">
        <f t="shared" si="23"/>
        <v>0.8259763135178737</v>
      </c>
      <c r="Q113" s="21">
        <f t="shared" si="24"/>
        <v>1.0324703918973421</v>
      </c>
      <c r="R113" s="12"/>
      <c r="S113" s="13">
        <f t="shared" si="20"/>
        <v>12.987048954683548</v>
      </c>
      <c r="T113" s="13"/>
      <c r="U113" s="13">
        <f t="shared" si="31"/>
        <v>8.2093806427684</v>
      </c>
      <c r="V113" s="13">
        <f t="shared" si="31"/>
        <v>11.229443005993694</v>
      </c>
      <c r="W113" s="13">
        <f t="shared" si="31"/>
        <v>12.340461860479921</v>
      </c>
      <c r="X113" s="13">
        <f t="shared" si="31"/>
        <v>12.749182855799251</v>
      </c>
      <c r="Y113" s="13">
        <f t="shared" si="31"/>
        <v>12.899542907152362</v>
      </c>
      <c r="Z113" s="13"/>
      <c r="AA113" s="62">
        <f t="shared" si="25"/>
        <v>0.12181186906967151</v>
      </c>
      <c r="AB113" s="62">
        <f t="shared" si="26"/>
        <v>0.0890516118623383</v>
      </c>
      <c r="AC113" s="62">
        <f t="shared" si="27"/>
        <v>0.08103424420462574</v>
      </c>
      <c r="AD113" s="62">
        <f t="shared" si="28"/>
        <v>0.0784363995175681</v>
      </c>
      <c r="AE113" s="62">
        <f t="shared" si="29"/>
        <v>0.07752212672943114</v>
      </c>
      <c r="AF113" s="13"/>
    </row>
    <row r="114" spans="1:32" ht="12.75">
      <c r="A114" s="35"/>
      <c r="B114" s="35"/>
      <c r="C114" s="35"/>
      <c r="D114" s="35"/>
      <c r="E114" s="35"/>
      <c r="F114" s="35"/>
      <c r="G114" s="35"/>
      <c r="H114" s="35"/>
      <c r="I114" s="35"/>
      <c r="J114" s="35"/>
      <c r="K114" s="35"/>
      <c r="L114" s="46">
        <f t="shared" si="30"/>
        <v>99.0863877398882</v>
      </c>
      <c r="M114" s="21">
        <f t="shared" si="19"/>
        <v>0.20160982641505565</v>
      </c>
      <c r="N114" s="21">
        <f t="shared" si="21"/>
        <v>0.4032196528301113</v>
      </c>
      <c r="O114" s="21">
        <f t="shared" si="22"/>
        <v>0.604829479245167</v>
      </c>
      <c r="P114" s="21">
        <f t="shared" si="23"/>
        <v>0.8064393056602226</v>
      </c>
      <c r="Q114" s="21">
        <f t="shared" si="24"/>
        <v>1.0080491320752782</v>
      </c>
      <c r="R114" s="12"/>
      <c r="S114" s="13">
        <f t="shared" si="20"/>
        <v>12.679863296544381</v>
      </c>
      <c r="T114" s="13"/>
      <c r="U114" s="13">
        <f t="shared" si="31"/>
        <v>8.015202272881352</v>
      </c>
      <c r="V114" s="13">
        <f t="shared" si="31"/>
        <v>10.963830405905018</v>
      </c>
      <c r="W114" s="13">
        <f t="shared" si="31"/>
        <v>12.048570075704157</v>
      </c>
      <c r="X114" s="13">
        <f t="shared" si="31"/>
        <v>12.44762349924636</v>
      </c>
      <c r="Y114" s="13">
        <f t="shared" si="31"/>
        <v>12.594427049696616</v>
      </c>
      <c r="Z114" s="13"/>
      <c r="AA114" s="62">
        <f t="shared" si="25"/>
        <v>0.12476291501505853</v>
      </c>
      <c r="AB114" s="62">
        <f t="shared" si="26"/>
        <v>0.09120899931664478</v>
      </c>
      <c r="AC114" s="62">
        <f t="shared" si="27"/>
        <v>0.08299740082987041</v>
      </c>
      <c r="AD114" s="62">
        <f t="shared" si="28"/>
        <v>0.08033662008338739</v>
      </c>
      <c r="AE114" s="62">
        <f t="shared" si="29"/>
        <v>0.07940019788546782</v>
      </c>
      <c r="AF114" s="13"/>
    </row>
    <row r="115" spans="1:32" ht="12.75">
      <c r="A115" s="35"/>
      <c r="B115" s="35"/>
      <c r="C115" s="35"/>
      <c r="D115" s="35"/>
      <c r="E115" s="35"/>
      <c r="F115" s="35"/>
      <c r="G115" s="35"/>
      <c r="H115" s="35"/>
      <c r="I115" s="35"/>
      <c r="J115" s="35"/>
      <c r="K115" s="35"/>
      <c r="L115" s="46">
        <f t="shared" si="30"/>
        <v>103.94552777163126</v>
      </c>
      <c r="M115" s="21">
        <f t="shared" si="19"/>
        <v>0.19684110278655978</v>
      </c>
      <c r="N115" s="21">
        <f t="shared" si="21"/>
        <v>0.39368220557311956</v>
      </c>
      <c r="O115" s="21">
        <f t="shared" si="22"/>
        <v>0.5905233083596794</v>
      </c>
      <c r="P115" s="21">
        <f t="shared" si="23"/>
        <v>0.7873644111462391</v>
      </c>
      <c r="Q115" s="21">
        <f t="shared" si="24"/>
        <v>0.9842055139327989</v>
      </c>
      <c r="R115" s="12"/>
      <c r="S115" s="13">
        <f t="shared" si="20"/>
        <v>12.379943571481746</v>
      </c>
      <c r="T115" s="13"/>
      <c r="U115" s="13">
        <f t="shared" si="31"/>
        <v>7.825616848671052</v>
      </c>
      <c r="V115" s="13">
        <f t="shared" si="31"/>
        <v>10.704500401781981</v>
      </c>
      <c r="W115" s="13">
        <f t="shared" si="31"/>
        <v>11.763582474498087</v>
      </c>
      <c r="X115" s="13">
        <f t="shared" si="31"/>
        <v>12.15319699556358</v>
      </c>
      <c r="Y115" s="13">
        <f t="shared" si="31"/>
        <v>12.296528167845434</v>
      </c>
      <c r="Z115" s="13"/>
      <c r="AA115" s="62">
        <f t="shared" si="25"/>
        <v>0.12778545376519682</v>
      </c>
      <c r="AB115" s="62">
        <f t="shared" si="26"/>
        <v>0.093418652199175</v>
      </c>
      <c r="AC115" s="62">
        <f t="shared" si="27"/>
        <v>0.08500811739687886</v>
      </c>
      <c r="AD115" s="62">
        <f t="shared" si="28"/>
        <v>0.08228287588566544</v>
      </c>
      <c r="AE115" s="62">
        <f t="shared" si="29"/>
        <v>0.08132376768061496</v>
      </c>
      <c r="AF115" s="13"/>
    </row>
    <row r="116" spans="1:32" ht="12.75">
      <c r="A116" s="35"/>
      <c r="B116" s="35"/>
      <c r="C116" s="35"/>
      <c r="D116" s="35"/>
      <c r="E116" s="35"/>
      <c r="F116" s="35"/>
      <c r="G116" s="35"/>
      <c r="I116" s="35"/>
      <c r="J116" s="35"/>
      <c r="K116" s="35"/>
      <c r="L116" s="46">
        <f t="shared" si="30"/>
        <v>109.04295726357819</v>
      </c>
      <c r="M116" s="21">
        <f t="shared" si="19"/>
        <v>0.1921851748756603</v>
      </c>
      <c r="N116" s="21">
        <f t="shared" si="21"/>
        <v>0.3843703497513206</v>
      </c>
      <c r="O116" s="21">
        <f t="shared" si="22"/>
        <v>0.5765555246269809</v>
      </c>
      <c r="P116" s="21">
        <f t="shared" si="23"/>
        <v>0.7687406995026412</v>
      </c>
      <c r="Q116" s="21">
        <f t="shared" si="24"/>
        <v>0.9609258743783016</v>
      </c>
      <c r="R116" s="12"/>
      <c r="S116" s="13">
        <f t="shared" si="20"/>
        <v>12.087117916708197</v>
      </c>
      <c r="T116" s="13"/>
      <c r="U116" s="13">
        <f t="shared" si="31"/>
        <v>7.640515732136257</v>
      </c>
      <c r="V116" s="13">
        <f t="shared" si="31"/>
        <v>10.451304389936157</v>
      </c>
      <c r="W116" s="13">
        <f t="shared" si="31"/>
        <v>11.485335750618612</v>
      </c>
      <c r="X116" s="13">
        <f t="shared" si="31"/>
        <v>11.86573462974022</v>
      </c>
      <c r="Y116" s="13">
        <f t="shared" si="31"/>
        <v>12.00567555681372</v>
      </c>
      <c r="Z116" s="13"/>
      <c r="AA116" s="62">
        <f t="shared" si="25"/>
        <v>0.1308812173233238</v>
      </c>
      <c r="AB116" s="62">
        <f t="shared" si="26"/>
        <v>0.09568183670575388</v>
      </c>
      <c r="AC116" s="62">
        <f t="shared" si="27"/>
        <v>0.08706754610514011</v>
      </c>
      <c r="AD116" s="62">
        <f t="shared" si="28"/>
        <v>0.08427628218598492</v>
      </c>
      <c r="AE116" s="62">
        <f t="shared" si="29"/>
        <v>0.0832939383767087</v>
      </c>
      <c r="AF116" s="13"/>
    </row>
    <row r="117" spans="1:32" ht="12.75">
      <c r="A117" s="35"/>
      <c r="B117" s="35"/>
      <c r="C117" s="35"/>
      <c r="D117" s="35"/>
      <c r="E117" s="35"/>
      <c r="I117" s="35"/>
      <c r="J117" s="35"/>
      <c r="K117" s="35"/>
      <c r="L117" s="46">
        <f t="shared" si="30"/>
        <v>114.39036179516758</v>
      </c>
      <c r="M117" s="21">
        <f t="shared" si="19"/>
        <v>0.18763937469928688</v>
      </c>
      <c r="N117" s="21">
        <f t="shared" si="21"/>
        <v>0.37527874939857375</v>
      </c>
      <c r="O117" s="21">
        <f t="shared" si="22"/>
        <v>0.5629181240978607</v>
      </c>
      <c r="P117" s="21">
        <f t="shared" si="23"/>
        <v>0.7505574987971475</v>
      </c>
      <c r="Q117" s="21">
        <f t="shared" si="24"/>
        <v>0.9381968734964343</v>
      </c>
      <c r="R117" s="12"/>
      <c r="S117" s="13">
        <f t="shared" si="20"/>
        <v>11.801218534546344</v>
      </c>
      <c r="T117" s="13"/>
      <c r="U117" s="13">
        <f t="shared" si="31"/>
        <v>7.459792854915367</v>
      </c>
      <c r="V117" s="13">
        <f t="shared" si="31"/>
        <v>10.20409728163635</v>
      </c>
      <c r="W117" s="13">
        <f t="shared" si="31"/>
        <v>11.213670460542781</v>
      </c>
      <c r="X117" s="13">
        <f t="shared" si="31"/>
        <v>11.585071677420556</v>
      </c>
      <c r="Y117" s="13">
        <f t="shared" si="31"/>
        <v>11.721702549535944</v>
      </c>
      <c r="Z117" s="13"/>
      <c r="AA117" s="62">
        <f t="shared" si="25"/>
        <v>0.13405197965263677</v>
      </c>
      <c r="AB117" s="62">
        <f t="shared" si="26"/>
        <v>0.09799984970739498</v>
      </c>
      <c r="AC117" s="62">
        <f t="shared" si="27"/>
        <v>0.08917686706762706</v>
      </c>
      <c r="AD117" s="62">
        <f t="shared" si="28"/>
        <v>0.08631798126454512</v>
      </c>
      <c r="AE117" s="62">
        <f t="shared" si="29"/>
        <v>0.0853118389392665</v>
      </c>
      <c r="AF117" s="13"/>
    </row>
    <row r="118" spans="1:32" ht="12.75">
      <c r="A118" s="35"/>
      <c r="B118" s="35"/>
      <c r="C118" s="35"/>
      <c r="D118" s="35"/>
      <c r="E118" s="35"/>
      <c r="I118" s="35"/>
      <c r="J118" s="35"/>
      <c r="K118" s="35"/>
      <c r="L118" s="46">
        <f t="shared" si="30"/>
        <v>119.99999999999956</v>
      </c>
      <c r="M118" s="21">
        <f t="shared" si="19"/>
        <v>0.18320109738078674</v>
      </c>
      <c r="N118" s="21">
        <f t="shared" si="21"/>
        <v>0.3664021947615735</v>
      </c>
      <c r="O118" s="21">
        <f t="shared" si="22"/>
        <v>0.5496032921423603</v>
      </c>
      <c r="P118" s="21">
        <f t="shared" si="23"/>
        <v>0.732804389523147</v>
      </c>
      <c r="Q118" s="21">
        <f t="shared" si="24"/>
        <v>0.9160054869039337</v>
      </c>
      <c r="R118" s="12"/>
      <c r="S118" s="13">
        <f t="shared" si="20"/>
        <v>11.522081596275894</v>
      </c>
      <c r="T118" s="13"/>
      <c r="U118" s="13">
        <f t="shared" si="31"/>
        <v>7.2833446575061584</v>
      </c>
      <c r="V118" s="13">
        <f t="shared" si="31"/>
        <v>9.962737419968533</v>
      </c>
      <c r="W118" s="13">
        <f t="shared" si="31"/>
        <v>10.948430932102</v>
      </c>
      <c r="X118" s="13">
        <f t="shared" si="31"/>
        <v>11.311047310511976</v>
      </c>
      <c r="Y118" s="13">
        <f t="shared" si="31"/>
        <v>11.44444642116105</v>
      </c>
      <c r="Z118" s="13"/>
      <c r="AA118" s="62">
        <f t="shared" si="25"/>
        <v>0.13729955769282562</v>
      </c>
      <c r="AB118" s="62">
        <f t="shared" si="26"/>
        <v>0.10037401949344545</v>
      </c>
      <c r="AC118" s="62">
        <f t="shared" si="27"/>
        <v>0.09133728898703561</v>
      </c>
      <c r="AD118" s="62">
        <f t="shared" si="28"/>
        <v>0.08840914307472175</v>
      </c>
      <c r="AE118" s="62">
        <f t="shared" si="29"/>
        <v>0.08737862568441725</v>
      </c>
      <c r="AF118" s="13"/>
    </row>
    <row r="119" spans="1:12" ht="12.75">
      <c r="A119" s="35"/>
      <c r="B119" s="35"/>
      <c r="C119" s="35"/>
      <c r="D119" s="35"/>
      <c r="E119" s="35"/>
      <c r="I119" s="35"/>
      <c r="J119" s="35"/>
      <c r="K119" s="35"/>
      <c r="L119" s="31"/>
    </row>
    <row r="120" spans="1:12" ht="12.75">
      <c r="A120" s="35"/>
      <c r="B120" s="35"/>
      <c r="C120" s="35"/>
      <c r="D120" s="35"/>
      <c r="E120" s="35"/>
      <c r="L120" s="7"/>
    </row>
    <row r="121" spans="1:12" ht="12.75">
      <c r="A121" s="31"/>
      <c r="L121" s="7"/>
    </row>
    <row r="122" spans="1:12" ht="12.75">
      <c r="A122" s="31"/>
      <c r="L122" s="7"/>
    </row>
    <row r="123" spans="1:12" ht="12.75">
      <c r="A123" s="31"/>
      <c r="L123" s="7"/>
    </row>
    <row r="124" spans="1:12" ht="12.75">
      <c r="A124" s="31"/>
      <c r="L124" s="7"/>
    </row>
    <row r="125" ht="12.75">
      <c r="L125" s="7"/>
    </row>
  </sheetData>
  <sheetProtection formatCells="0"/>
  <dataValidations count="1">
    <dataValidation type="list" allowBlank="1" showInputMessage="1" showErrorMessage="1" sqref="B5">
      <formula1>$A$20:$A$47</formula1>
    </dataValidation>
  </dataValidations>
  <printOptions/>
  <pageMargins left="0.75" right="0.75" top="1" bottom="1" header="0.5" footer="0.5"/>
  <pageSetup horizontalDpi="200" verticalDpi="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RF Sheet Resistance</dc:subject>
  <dc:creator>The Unknown Editor</dc:creator>
  <cp:keywords/>
  <dc:description/>
  <cp:lastModifiedBy>Stenda</cp:lastModifiedBy>
  <cp:lastPrinted>2006-07-18T00:08:36Z</cp:lastPrinted>
  <dcterms:created xsi:type="dcterms:W3CDTF">2003-03-25T18:11:47Z</dcterms:created>
  <dcterms:modified xsi:type="dcterms:W3CDTF">2015-11-26T16:00:35Z</dcterms:modified>
  <cp:category/>
  <cp:version/>
  <cp:contentType/>
  <cp:contentStatus/>
</cp:coreProperties>
</file>